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eHistory\DATA\PETANQUE\FEDERATION FFPJP\2023 NATIONAUX\"/>
    </mc:Choice>
  </mc:AlternateContent>
  <xr:revisionPtr revIDLastSave="0" documentId="13_ncr:1_{798A5B26-2787-4774-9CC7-A03FFA8B96FE}" xr6:coauthVersionLast="47" xr6:coauthVersionMax="47" xr10:uidLastSave="{00000000-0000-0000-0000-000000000000}"/>
  <bookViews>
    <workbookView showSheetTabs="0" xWindow="3945" yWindow="0" windowWidth="21975" windowHeight="13440" activeTab="4" xr2:uid="{00000000-000D-0000-FFFF-FFFF00000000}"/>
  </bookViews>
  <sheets>
    <sheet name="MENU 1" sheetId="21" r:id="rId1"/>
    <sheet name="ED PP C 4P" sheetId="27" r:id="rId2"/>
    <sheet name="AFFICHE PP C 4P" sheetId="26" r:id="rId3"/>
    <sheet name="CR PP C 4P" sheetId="25" r:id="rId4"/>
    <sheet name="ED CUMUL C 4P" sheetId="24" r:id="rId5"/>
    <sheet name="AFFICHE CUMUL C 4P" sheetId="23" r:id="rId6"/>
    <sheet name="CR CUMUL C 4P" sheetId="22" r:id="rId7"/>
    <sheet name=" ED PARTIE PERDUE" sheetId="18" r:id="rId8"/>
    <sheet name="AFFICHAGE PP" sheetId="19" r:id="rId9"/>
    <sheet name="CR ED PP" sheetId="20" r:id="rId10"/>
    <sheet name="ED CUMUL" sheetId="16" r:id="rId11"/>
    <sheet name="AFFICHAGE CUMUL" sheetId="17" r:id="rId12"/>
    <sheet name="CR ED CUMUL" sheetId="1" r:id="rId13"/>
  </sheets>
  <externalReferences>
    <externalReference r:id="rId14"/>
    <externalReference r:id="rId15"/>
    <externalReference r:id="rId16"/>
  </externalReferences>
  <definedNames>
    <definedName name="_xlnm.Print_Area" localSheetId="7">' ED PARTIE PERDUE'!$A$1:$A$36</definedName>
    <definedName name="_xlnm.Print_Area" localSheetId="11">'AFFICHAGE CUMUL'!$A$1:$E$29</definedName>
    <definedName name="_xlnm.Print_Area" localSheetId="8">'AFFICHAGE PP'!$A$1:$E$29</definedName>
    <definedName name="_xlnm.Print_Area" localSheetId="5">'AFFICHE CUMUL C 4P'!$A$1:$E$32</definedName>
    <definedName name="_xlnm.Print_Area" localSheetId="2">'AFFICHE PP C 4P'!$A$1:$E$31</definedName>
    <definedName name="_xlnm.Print_Area" localSheetId="12">'CR ED CUMUL'!#REF!</definedName>
    <definedName name="_xlnm.Print_Area" localSheetId="9">'CR ED PP'!#REF!</definedName>
    <definedName name="_xlnm.Print_Area" localSheetId="10">'ED 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4" l="1"/>
  <c r="C34" i="16"/>
  <c r="D36" i="16"/>
  <c r="B22" i="20" l="1"/>
  <c r="B21" i="20"/>
  <c r="B20" i="20"/>
  <c r="B22" i="1"/>
  <c r="B21" i="1"/>
  <c r="B20" i="1"/>
  <c r="C36" i="22"/>
  <c r="B17" i="22"/>
  <c r="C156" i="22" s="1"/>
  <c r="B15" i="22"/>
  <c r="C41" i="22" s="1"/>
  <c r="C10" i="22"/>
  <c r="B17" i="1"/>
  <c r="C154" i="1" s="1"/>
  <c r="C36" i="1"/>
  <c r="C41" i="1"/>
  <c r="B15" i="1"/>
  <c r="C103" i="20"/>
  <c r="B129" i="25"/>
  <c r="B130" i="25"/>
  <c r="B131" i="25"/>
  <c r="B25" i="26"/>
  <c r="B26" i="26"/>
  <c r="B27" i="26"/>
  <c r="B25" i="17"/>
  <c r="B24" i="17"/>
  <c r="B25" i="19"/>
  <c r="B26" i="19"/>
  <c r="B24" i="19"/>
  <c r="B150" i="22"/>
  <c r="B149" i="22"/>
  <c r="B148" i="22"/>
  <c r="B147" i="22"/>
  <c r="B146" i="22"/>
  <c r="B145" i="22"/>
  <c r="D143" i="22"/>
  <c r="C143" i="22"/>
  <c r="B143" i="22"/>
  <c r="A143" i="22"/>
  <c r="D142" i="22"/>
  <c r="C142" i="22"/>
  <c r="B142" i="22"/>
  <c r="A142" i="22"/>
  <c r="D141" i="22"/>
  <c r="C141" i="22"/>
  <c r="B141" i="22"/>
  <c r="A141" i="22"/>
  <c r="D140" i="22"/>
  <c r="C140" i="22"/>
  <c r="B140" i="22"/>
  <c r="A140" i="22"/>
  <c r="D139" i="22"/>
  <c r="C139" i="22"/>
  <c r="B139" i="22"/>
  <c r="A139" i="22"/>
  <c r="D138" i="22"/>
  <c r="C138" i="22"/>
  <c r="B138" i="22"/>
  <c r="A138" i="22"/>
  <c r="B22" i="22"/>
  <c r="B21" i="22"/>
  <c r="B20" i="22"/>
  <c r="C119" i="22"/>
  <c r="C120" i="22"/>
  <c r="C121" i="22"/>
  <c r="C122" i="22"/>
  <c r="C123" i="22"/>
  <c r="C124" i="22"/>
  <c r="C125" i="22"/>
  <c r="C126" i="22"/>
  <c r="C127" i="22"/>
  <c r="C118" i="22"/>
  <c r="C103" i="22"/>
  <c r="C101" i="22"/>
  <c r="E12" i="22"/>
  <c r="E12" i="25"/>
  <c r="C9" i="22"/>
  <c r="C7" i="22"/>
  <c r="C8" i="22"/>
  <c r="D8" i="25"/>
  <c r="D7" i="25"/>
  <c r="C17" i="23"/>
  <c r="C18" i="23"/>
  <c r="C19" i="23"/>
  <c r="C20" i="23"/>
  <c r="C21" i="23"/>
  <c r="C22" i="23"/>
  <c r="C23" i="23"/>
  <c r="C24" i="23"/>
  <c r="C25" i="23"/>
  <c r="C16" i="23"/>
  <c r="C16" i="26"/>
  <c r="B11" i="23"/>
  <c r="B11" i="26"/>
  <c r="A10" i="23"/>
  <c r="A10" i="26"/>
  <c r="B7" i="23"/>
  <c r="B7" i="26"/>
  <c r="B6" i="23"/>
  <c r="B6" i="26"/>
  <c r="B5" i="23"/>
  <c r="B5" i="26"/>
  <c r="B4" i="23"/>
  <c r="B4" i="26"/>
  <c r="B3" i="23"/>
  <c r="B3" i="26"/>
  <c r="B2" i="23"/>
  <c r="B2" i="26"/>
  <c r="B154" i="25"/>
  <c r="B153" i="25"/>
  <c r="B152" i="25"/>
  <c r="B151" i="25"/>
  <c r="B150" i="25"/>
  <c r="B149" i="25"/>
  <c r="D146" i="25"/>
  <c r="C146" i="25"/>
  <c r="B146" i="25"/>
  <c r="A146" i="25"/>
  <c r="A143" i="25"/>
  <c r="D145" i="25"/>
  <c r="C145" i="25"/>
  <c r="B145" i="25"/>
  <c r="A145" i="25"/>
  <c r="A142" i="25"/>
  <c r="D144" i="25"/>
  <c r="C144" i="25"/>
  <c r="B144" i="25"/>
  <c r="A144" i="25"/>
  <c r="A141" i="25"/>
  <c r="D143" i="25"/>
  <c r="C143" i="25"/>
  <c r="B143" i="25"/>
  <c r="D142" i="25"/>
  <c r="C142" i="25"/>
  <c r="B142" i="25"/>
  <c r="D141" i="25"/>
  <c r="C141" i="25"/>
  <c r="B141" i="25"/>
  <c r="C121" i="25"/>
  <c r="C122" i="25"/>
  <c r="C123" i="25"/>
  <c r="C124" i="25"/>
  <c r="C125" i="25"/>
  <c r="C126" i="25"/>
  <c r="C127" i="25"/>
  <c r="C128" i="25"/>
  <c r="C129" i="25"/>
  <c r="C130" i="25"/>
  <c r="C120" i="25"/>
  <c r="C103" i="25"/>
  <c r="C101" i="25"/>
  <c r="B22" i="25"/>
  <c r="B21" i="25"/>
  <c r="B20" i="25"/>
  <c r="C15" i="25"/>
  <c r="D10" i="25"/>
  <c r="C17" i="25"/>
  <c r="D9" i="25"/>
  <c r="C17" i="26"/>
  <c r="C18" i="26"/>
  <c r="C19" i="26"/>
  <c r="C20" i="26"/>
  <c r="C21" i="26"/>
  <c r="C22" i="26"/>
  <c r="C23" i="26"/>
  <c r="C24" i="26"/>
  <c r="C25" i="26"/>
  <c r="C26" i="26"/>
  <c r="E127" i="1" l="1"/>
  <c r="D126" i="1"/>
  <c r="B127" i="1"/>
  <c r="B126" i="1"/>
  <c r="C119" i="1"/>
  <c r="C120" i="1"/>
  <c r="C121" i="1"/>
  <c r="C122" i="1"/>
  <c r="C123" i="1"/>
  <c r="C124" i="1"/>
  <c r="C125" i="1"/>
  <c r="C126" i="1"/>
  <c r="C118" i="1"/>
  <c r="B148" i="1"/>
  <c r="B147" i="1"/>
  <c r="B146" i="1"/>
  <c r="B145" i="1"/>
  <c r="B144" i="1"/>
  <c r="B143" i="1"/>
  <c r="D141" i="1"/>
  <c r="C141" i="1"/>
  <c r="B141" i="1"/>
  <c r="A141" i="1"/>
  <c r="A138" i="1"/>
  <c r="D140" i="1"/>
  <c r="C140" i="1"/>
  <c r="B140" i="1"/>
  <c r="A140" i="1"/>
  <c r="A137" i="1"/>
  <c r="D139" i="1"/>
  <c r="C139" i="1"/>
  <c r="B139" i="1"/>
  <c r="A139" i="1"/>
  <c r="A136" i="1"/>
  <c r="D138" i="1"/>
  <c r="C138" i="1"/>
  <c r="D137" i="1"/>
  <c r="B138" i="1"/>
  <c r="C137" i="1"/>
  <c r="B137" i="1"/>
  <c r="D136" i="1"/>
  <c r="C136" i="1"/>
  <c r="B136" i="1"/>
  <c r="C103" i="1"/>
  <c r="C101" i="1"/>
  <c r="E12" i="1"/>
  <c r="C10" i="1"/>
  <c r="C8" i="1"/>
  <c r="C9" i="1"/>
  <c r="C7" i="1"/>
  <c r="E25" i="17"/>
  <c r="C17" i="17"/>
  <c r="C18" i="17"/>
  <c r="C19" i="17"/>
  <c r="C20" i="17"/>
  <c r="C21" i="17"/>
  <c r="C22" i="17"/>
  <c r="C23" i="17"/>
  <c r="C24" i="17"/>
  <c r="C16" i="17"/>
  <c r="B11" i="17"/>
  <c r="A10" i="17"/>
  <c r="B7" i="17"/>
  <c r="B6" i="17"/>
  <c r="B5" i="17"/>
  <c r="B4" i="17"/>
  <c r="B3" i="17"/>
  <c r="B2" i="17"/>
  <c r="B153" i="20"/>
  <c r="B150" i="20"/>
  <c r="B152" i="20"/>
  <c r="B149" i="20"/>
  <c r="B148" i="20"/>
  <c r="D145" i="20"/>
  <c r="C145" i="20"/>
  <c r="B145" i="20"/>
  <c r="A145" i="20"/>
  <c r="D144" i="20"/>
  <c r="C144" i="20"/>
  <c r="B144" i="20"/>
  <c r="A144" i="20"/>
  <c r="D143" i="20"/>
  <c r="C143" i="20"/>
  <c r="B143" i="20"/>
  <c r="A143" i="20"/>
  <c r="D142" i="20"/>
  <c r="C142" i="20"/>
  <c r="B142" i="20"/>
  <c r="A142" i="20"/>
  <c r="D141" i="20"/>
  <c r="C141" i="20"/>
  <c r="B141" i="20"/>
  <c r="A141" i="20"/>
  <c r="D140" i="20"/>
  <c r="C140" i="20"/>
  <c r="B140" i="20"/>
  <c r="A140" i="20"/>
  <c r="C121" i="20"/>
  <c r="C122" i="20"/>
  <c r="C123" i="20"/>
  <c r="C124" i="20"/>
  <c r="C125" i="20"/>
  <c r="C126" i="20"/>
  <c r="C127" i="20"/>
  <c r="C128" i="20"/>
  <c r="C129" i="20"/>
  <c r="C120" i="20"/>
  <c r="C101" i="20"/>
  <c r="C36" i="20"/>
  <c r="C17" i="20"/>
  <c r="C15" i="20"/>
  <c r="E12" i="20"/>
  <c r="D10" i="20"/>
  <c r="D9" i="20"/>
  <c r="D8" i="20"/>
  <c r="D7" i="20"/>
  <c r="C25" i="19"/>
  <c r="C24" i="19"/>
  <c r="C23" i="19"/>
  <c r="C22" i="19"/>
  <c r="C21" i="19"/>
  <c r="C20" i="19"/>
  <c r="C19" i="19"/>
  <c r="C18" i="19"/>
  <c r="C17" i="19"/>
  <c r="C16" i="19"/>
  <c r="B11" i="19"/>
  <c r="A10" i="19"/>
  <c r="B7" i="19"/>
  <c r="B6" i="19"/>
  <c r="B5" i="19"/>
  <c r="B4" i="19"/>
  <c r="B3" i="19"/>
  <c r="B2" i="19"/>
  <c r="C129" i="1" l="1"/>
  <c r="C150" i="22"/>
  <c r="C149" i="22"/>
  <c r="C148" i="22"/>
  <c r="C147" i="22"/>
  <c r="C146" i="22"/>
  <c r="C145" i="22"/>
  <c r="A131" i="22"/>
  <c r="B128" i="22"/>
  <c r="B127" i="22"/>
  <c r="D101" i="22"/>
  <c r="C42" i="22"/>
  <c r="C158" i="22" s="1"/>
  <c r="C37" i="22"/>
  <c r="B154" i="22"/>
  <c r="D31" i="23"/>
  <c r="B37" i="24"/>
  <c r="B36" i="24"/>
  <c r="C35" i="24"/>
  <c r="D32" i="24"/>
  <c r="D25" i="23" s="1"/>
  <c r="B23" i="24"/>
  <c r="H13" i="24"/>
  <c r="G12" i="24"/>
  <c r="J6" i="24" s="1"/>
  <c r="I7" i="24"/>
  <c r="K3" i="24"/>
  <c r="C154" i="25"/>
  <c r="C153" i="25"/>
  <c r="C152" i="25"/>
  <c r="C150" i="25"/>
  <c r="C149" i="25"/>
  <c r="A133" i="25"/>
  <c r="D101" i="25"/>
  <c r="C37" i="25"/>
  <c r="C36" i="25"/>
  <c r="C160" i="25"/>
  <c r="C42" i="25"/>
  <c r="C162" i="25" s="1"/>
  <c r="B158" i="25"/>
  <c r="H37" i="27"/>
  <c r="E108" i="25" s="1"/>
  <c r="D37" i="27"/>
  <c r="B37" i="27"/>
  <c r="B36" i="27"/>
  <c r="D33" i="27"/>
  <c r="D32" i="27"/>
  <c r="B23" i="27"/>
  <c r="B16" i="26" s="1"/>
  <c r="H13" i="27"/>
  <c r="G12" i="27"/>
  <c r="J6" i="27" s="1"/>
  <c r="I7" i="27"/>
  <c r="B24" i="27" s="1"/>
  <c r="K3" i="27"/>
  <c r="C102" i="25" l="1"/>
  <c r="D103" i="25" s="1"/>
  <c r="D106" i="25" s="1"/>
  <c r="B10" i="26"/>
  <c r="E133" i="22"/>
  <c r="E143" i="22" s="1"/>
  <c r="D30" i="23"/>
  <c r="G24" i="24"/>
  <c r="B25" i="24" s="1"/>
  <c r="B118" i="22"/>
  <c r="B16" i="23"/>
  <c r="K6" i="24"/>
  <c r="C10" i="23" s="1"/>
  <c r="B10" i="23"/>
  <c r="C102" i="22"/>
  <c r="D103" i="22" s="1"/>
  <c r="D106" i="22" s="1"/>
  <c r="F117" i="22" s="1"/>
  <c r="D23" i="24"/>
  <c r="D26" i="26"/>
  <c r="D130" i="25"/>
  <c r="C30" i="26"/>
  <c r="E135" i="25"/>
  <c r="D25" i="26"/>
  <c r="D129" i="25"/>
  <c r="D23" i="27"/>
  <c r="D16" i="26" s="1"/>
  <c r="B120" i="25"/>
  <c r="D24" i="27"/>
  <c r="B121" i="25"/>
  <c r="B17" i="26"/>
  <c r="K6" i="27"/>
  <c r="C10" i="26" s="1"/>
  <c r="F24" i="27"/>
  <c r="B25" i="27" s="1"/>
  <c r="H12" i="27"/>
  <c r="H14" i="27" s="1"/>
  <c r="H15" i="27" s="1"/>
  <c r="H16" i="27" s="1"/>
  <c r="C132" i="25"/>
  <c r="C151" i="25" s="1"/>
  <c r="C134" i="25"/>
  <c r="C132" i="22"/>
  <c r="C133" i="22"/>
  <c r="H12" i="24"/>
  <c r="H14" i="24" s="1"/>
  <c r="H15" i="24" s="1"/>
  <c r="B24" i="24"/>
  <c r="C135" i="25"/>
  <c r="C41" i="25"/>
  <c r="F25" i="27"/>
  <c r="F26" i="27" s="1"/>
  <c r="K7" i="24" l="1"/>
  <c r="E21" i="24" s="1"/>
  <c r="E23" i="24" s="1"/>
  <c r="E141" i="22"/>
  <c r="E142" i="22"/>
  <c r="F23" i="24"/>
  <c r="D16" i="23"/>
  <c r="D24" i="24"/>
  <c r="D17" i="23" s="1"/>
  <c r="B119" i="22"/>
  <c r="B17" i="23"/>
  <c r="D25" i="24"/>
  <c r="D18" i="23" s="1"/>
  <c r="B120" i="22"/>
  <c r="B18" i="23"/>
  <c r="E144" i="25"/>
  <c r="E145" i="25"/>
  <c r="E146" i="25"/>
  <c r="D121" i="25"/>
  <c r="D17" i="26"/>
  <c r="K7" i="27"/>
  <c r="D25" i="27"/>
  <c r="B122" i="25"/>
  <c r="B18" i="26"/>
  <c r="D120" i="25"/>
  <c r="K33" i="27"/>
  <c r="F119" i="25"/>
  <c r="H16" i="24"/>
  <c r="K35" i="24"/>
  <c r="G25" i="24"/>
  <c r="G26" i="24" s="1"/>
  <c r="B26" i="27"/>
  <c r="B12" i="23" l="1"/>
  <c r="E21" i="27"/>
  <c r="E23" i="27" s="1"/>
  <c r="E16" i="26" s="1"/>
  <c r="B12" i="26"/>
  <c r="E24" i="24"/>
  <c r="E25" i="24" s="1"/>
  <c r="F24" i="24"/>
  <c r="E118" i="22"/>
  <c r="E16" i="23"/>
  <c r="D118" i="22"/>
  <c r="F118" i="22" s="1"/>
  <c r="F120" i="25"/>
  <c r="F121" i="25" s="1"/>
  <c r="D122" i="25"/>
  <c r="D18" i="26"/>
  <c r="D26" i="27"/>
  <c r="B123" i="25"/>
  <c r="B19" i="26"/>
  <c r="B27" i="27"/>
  <c r="B26" i="24"/>
  <c r="E17" i="23" l="1"/>
  <c r="D119" i="22"/>
  <c r="E24" i="27"/>
  <c r="E17" i="26" s="1"/>
  <c r="D26" i="24"/>
  <c r="D19" i="23" s="1"/>
  <c r="B121" i="22"/>
  <c r="B19" i="23"/>
  <c r="F25" i="24"/>
  <c r="E119" i="22"/>
  <c r="F119" i="22"/>
  <c r="D120" i="22"/>
  <c r="E18" i="23"/>
  <c r="B27" i="24"/>
  <c r="B28" i="24" s="1"/>
  <c r="D123" i="25"/>
  <c r="F123" i="25" s="1"/>
  <c r="D19" i="26"/>
  <c r="D27" i="27"/>
  <c r="B124" i="25"/>
  <c r="B20" i="26"/>
  <c r="B28" i="27"/>
  <c r="B29" i="27" s="1"/>
  <c r="E26" i="24" l="1"/>
  <c r="E19" i="23" s="1"/>
  <c r="E25" i="27"/>
  <c r="E18" i="26" s="1"/>
  <c r="F26" i="24"/>
  <c r="E120" i="22"/>
  <c r="B123" i="22"/>
  <c r="B21" i="23"/>
  <c r="D27" i="24"/>
  <c r="D20" i="23" s="1"/>
  <c r="B122" i="22"/>
  <c r="B20" i="23"/>
  <c r="B126" i="25"/>
  <c r="B22" i="26"/>
  <c r="D124" i="25"/>
  <c r="F124" i="25" s="1"/>
  <c r="D20" i="26"/>
  <c r="D28" i="27"/>
  <c r="B125" i="25"/>
  <c r="B21" i="26"/>
  <c r="D28" i="24"/>
  <c r="D21" i="23" s="1"/>
  <c r="B29" i="24"/>
  <c r="D29" i="27"/>
  <c r="B30" i="27"/>
  <c r="D121" i="22" l="1"/>
  <c r="F121" i="22" s="1"/>
  <c r="E26" i="27"/>
  <c r="E19" i="26" s="1"/>
  <c r="E27" i="24"/>
  <c r="E20" i="23" s="1"/>
  <c r="B124" i="22"/>
  <c r="B22" i="23"/>
  <c r="F27" i="24"/>
  <c r="E121" i="22"/>
  <c r="D126" i="25"/>
  <c r="D22" i="26"/>
  <c r="B127" i="25"/>
  <c r="B23" i="26"/>
  <c r="D125" i="25"/>
  <c r="F125" i="25" s="1"/>
  <c r="D21" i="26"/>
  <c r="D29" i="24"/>
  <c r="D22" i="23" s="1"/>
  <c r="B30" i="24"/>
  <c r="D30" i="27"/>
  <c r="B31" i="27"/>
  <c r="E27" i="27" l="1"/>
  <c r="E20" i="26" s="1"/>
  <c r="F126" i="25"/>
  <c r="D122" i="22"/>
  <c r="F122" i="22" s="1"/>
  <c r="E28" i="24"/>
  <c r="E29" i="24" s="1"/>
  <c r="F28" i="24"/>
  <c r="E122" i="22"/>
  <c r="B125" i="22"/>
  <c r="B23" i="23"/>
  <c r="D31" i="27"/>
  <c r="B24" i="26"/>
  <c r="B128" i="25"/>
  <c r="D127" i="25"/>
  <c r="D23" i="26"/>
  <c r="D30" i="24"/>
  <c r="D23" i="23" s="1"/>
  <c r="B31" i="24"/>
  <c r="E28" i="27" l="1"/>
  <c r="E29" i="27" s="1"/>
  <c r="F127" i="25"/>
  <c r="E21" i="23"/>
  <c r="D123" i="22"/>
  <c r="F123" i="22" s="1"/>
  <c r="D31" i="24"/>
  <c r="D24" i="23" s="1"/>
  <c r="B126" i="22"/>
  <c r="B24" i="23"/>
  <c r="F29" i="24"/>
  <c r="E123" i="22"/>
  <c r="D124" i="22"/>
  <c r="E22" i="23"/>
  <c r="E30" i="24"/>
  <c r="D128" i="25"/>
  <c r="D24" i="26"/>
  <c r="E21" i="26"/>
  <c r="F124" i="22" l="1"/>
  <c r="F128" i="25"/>
  <c r="F30" i="24"/>
  <c r="E124" i="22"/>
  <c r="E31" i="24"/>
  <c r="E23" i="23"/>
  <c r="D125" i="22"/>
  <c r="E22" i="26"/>
  <c r="E30" i="27"/>
  <c r="F125" i="22" l="1"/>
  <c r="F31" i="24"/>
  <c r="E125" i="22"/>
  <c r="E32" i="24"/>
  <c r="E24" i="23"/>
  <c r="D126" i="22"/>
  <c r="F126" i="22" s="1"/>
  <c r="E23" i="26"/>
  <c r="E31" i="27"/>
  <c r="F32" i="24" l="1"/>
  <c r="E126" i="22"/>
  <c r="C33" i="24"/>
  <c r="D36" i="24" s="1"/>
  <c r="E25" i="23"/>
  <c r="D127" i="22"/>
  <c r="E32" i="27"/>
  <c r="E24" i="26"/>
  <c r="H37" i="24" l="1"/>
  <c r="D108" i="22" s="1"/>
  <c r="E127" i="22"/>
  <c r="C128" i="22"/>
  <c r="C26" i="23"/>
  <c r="F33" i="24"/>
  <c r="C34" i="24"/>
  <c r="D33" i="24"/>
  <c r="E33" i="27"/>
  <c r="E25" i="26"/>
  <c r="C148" i="1"/>
  <c r="C147" i="1"/>
  <c r="C146" i="1"/>
  <c r="C145" i="1"/>
  <c r="C144" i="1"/>
  <c r="C143" i="1"/>
  <c r="A129" i="1"/>
  <c r="D101" i="1"/>
  <c r="C42" i="1"/>
  <c r="C156" i="1" s="1"/>
  <c r="C37" i="1"/>
  <c r="C131" i="1"/>
  <c r="B152" i="1"/>
  <c r="H36" i="16"/>
  <c r="B36" i="16"/>
  <c r="B35" i="16"/>
  <c r="D31" i="16"/>
  <c r="D24" i="17" s="1"/>
  <c r="B23" i="16"/>
  <c r="H13" i="16"/>
  <c r="G12" i="16"/>
  <c r="J6" i="16" s="1"/>
  <c r="I7" i="16"/>
  <c r="B24" i="16" s="1"/>
  <c r="K3" i="16"/>
  <c r="C153" i="20"/>
  <c r="C152" i="20"/>
  <c r="B151" i="20"/>
  <c r="C151" i="20" s="1"/>
  <c r="C149" i="20"/>
  <c r="C148" i="20"/>
  <c r="A132" i="20"/>
  <c r="B130" i="20"/>
  <c r="B129" i="20"/>
  <c r="B128" i="20"/>
  <c r="B127" i="20"/>
  <c r="D101" i="20"/>
  <c r="C37" i="20"/>
  <c r="C133" i="20"/>
  <c r="C159" i="20"/>
  <c r="C42" i="20"/>
  <c r="C161" i="20" s="1"/>
  <c r="B157" i="20"/>
  <c r="H36" i="18"/>
  <c r="D36" i="18"/>
  <c r="B36" i="18"/>
  <c r="B35" i="18"/>
  <c r="D32" i="18"/>
  <c r="D31" i="18"/>
  <c r="B23" i="18"/>
  <c r="H13" i="18"/>
  <c r="G12" i="18"/>
  <c r="J6" i="18" s="1"/>
  <c r="C102" i="20" s="1"/>
  <c r="D103" i="20" s="1"/>
  <c r="I7" i="18"/>
  <c r="H24" i="18" s="1"/>
  <c r="K3" i="18"/>
  <c r="D26" i="23" l="1"/>
  <c r="E33" i="24"/>
  <c r="D34" i="24"/>
  <c r="D29" i="23"/>
  <c r="E132" i="22"/>
  <c r="E128" i="22"/>
  <c r="I36" i="24"/>
  <c r="H36" i="24"/>
  <c r="I35" i="24"/>
  <c r="C34" i="27"/>
  <c r="C131" i="25" s="1"/>
  <c r="E26" i="26"/>
  <c r="G24" i="16"/>
  <c r="G25" i="16" s="1"/>
  <c r="D118" i="1"/>
  <c r="B118" i="1"/>
  <c r="B16" i="17"/>
  <c r="D24" i="16"/>
  <c r="D17" i="17" s="1"/>
  <c r="B17" i="17"/>
  <c r="D119" i="1"/>
  <c r="B119" i="1"/>
  <c r="K6" i="16"/>
  <c r="C10" i="17" s="1"/>
  <c r="C102" i="1"/>
  <c r="D103" i="1" s="1"/>
  <c r="D106" i="1" s="1"/>
  <c r="D107" i="1" s="1"/>
  <c r="D108" i="1" s="1"/>
  <c r="B10" i="17"/>
  <c r="H12" i="16"/>
  <c r="H14" i="16" s="1"/>
  <c r="H15" i="16" s="1"/>
  <c r="K34" i="16" s="1"/>
  <c r="D25" i="19"/>
  <c r="D129" i="20"/>
  <c r="D24" i="19"/>
  <c r="D128" i="20"/>
  <c r="D23" i="18"/>
  <c r="B16" i="19"/>
  <c r="B120" i="20"/>
  <c r="E134" i="20"/>
  <c r="C29" i="19"/>
  <c r="D106" i="20"/>
  <c r="F119" i="20" s="1"/>
  <c r="K6" i="18"/>
  <c r="C10" i="19" s="1"/>
  <c r="B10" i="19"/>
  <c r="B24" i="18"/>
  <c r="H12" i="18"/>
  <c r="H14" i="18" s="1"/>
  <c r="H15" i="18" s="1"/>
  <c r="K32" i="18" s="1"/>
  <c r="C130" i="1"/>
  <c r="C27" i="17"/>
  <c r="D23" i="16"/>
  <c r="D16" i="17" s="1"/>
  <c r="H24" i="16"/>
  <c r="C131" i="20"/>
  <c r="C150" i="20" s="1"/>
  <c r="C134" i="20"/>
  <c r="C41" i="20"/>
  <c r="B25" i="18"/>
  <c r="F24" i="18"/>
  <c r="F25" i="18" s="1"/>
  <c r="E139" i="22" l="1"/>
  <c r="E140" i="22"/>
  <c r="E138" i="22"/>
  <c r="E107" i="22"/>
  <c r="E11" i="23"/>
  <c r="F36" i="24"/>
  <c r="J36" i="24" s="1"/>
  <c r="D27" i="23"/>
  <c r="E26" i="23"/>
  <c r="D128" i="22"/>
  <c r="D107" i="22"/>
  <c r="F37" i="24"/>
  <c r="J37" i="24" s="1"/>
  <c r="I37" i="24"/>
  <c r="D36" i="27"/>
  <c r="C29" i="26" s="1"/>
  <c r="C27" i="26"/>
  <c r="E12" i="26" s="1"/>
  <c r="I33" i="27"/>
  <c r="H36" i="27"/>
  <c r="E107" i="25" s="1"/>
  <c r="D34" i="27"/>
  <c r="D131" i="25" s="1"/>
  <c r="D132" i="25" s="1"/>
  <c r="E131" i="1"/>
  <c r="E141" i="1" s="1"/>
  <c r="D29" i="17"/>
  <c r="K7" i="16"/>
  <c r="E21" i="16" s="1"/>
  <c r="E23" i="16" s="1"/>
  <c r="H16" i="16"/>
  <c r="D25" i="18"/>
  <c r="B18" i="19"/>
  <c r="B122" i="20"/>
  <c r="D24" i="18"/>
  <c r="B121" i="20"/>
  <c r="B17" i="19"/>
  <c r="D16" i="19"/>
  <c r="D120" i="20"/>
  <c r="F120" i="20" s="1"/>
  <c r="E143" i="20"/>
  <c r="E145" i="20"/>
  <c r="E144" i="20"/>
  <c r="H16" i="18"/>
  <c r="K7" i="18"/>
  <c r="E107" i="20" s="1"/>
  <c r="B26" i="18"/>
  <c r="B27" i="18" s="1"/>
  <c r="B25" i="16"/>
  <c r="B12" i="17" l="1"/>
  <c r="C152" i="22"/>
  <c r="E108" i="22"/>
  <c r="E12" i="23"/>
  <c r="E134" i="25"/>
  <c r="F37" i="27"/>
  <c r="J37" i="27" s="1"/>
  <c r="I37" i="27"/>
  <c r="F108" i="25" s="1"/>
  <c r="D27" i="26"/>
  <c r="D35" i="27"/>
  <c r="E34" i="27"/>
  <c r="E27" i="26" s="1"/>
  <c r="E139" i="1"/>
  <c r="E140" i="1"/>
  <c r="D25" i="16"/>
  <c r="D18" i="17" s="1"/>
  <c r="B18" i="17"/>
  <c r="D120" i="1"/>
  <c r="B120" i="1"/>
  <c r="E24" i="16"/>
  <c r="E118" i="1"/>
  <c r="E16" i="17"/>
  <c r="D27" i="18"/>
  <c r="B20" i="19"/>
  <c r="B124" i="20"/>
  <c r="B28" i="18"/>
  <c r="D17" i="19"/>
  <c r="D121" i="20"/>
  <c r="F121" i="20" s="1"/>
  <c r="D26" i="18"/>
  <c r="B123" i="20"/>
  <c r="B19" i="19"/>
  <c r="D18" i="19"/>
  <c r="D122" i="20"/>
  <c r="E21" i="18"/>
  <c r="E23" i="18" s="1"/>
  <c r="B12" i="19"/>
  <c r="B26" i="16"/>
  <c r="E143" i="25" l="1"/>
  <c r="E142" i="25"/>
  <c r="E141" i="25"/>
  <c r="I36" i="27"/>
  <c r="D28" i="26"/>
  <c r="F36" i="27"/>
  <c r="J36" i="27" s="1"/>
  <c r="D26" i="16"/>
  <c r="D19" i="17" s="1"/>
  <c r="B19" i="17"/>
  <c r="D121" i="1"/>
  <c r="B121" i="1"/>
  <c r="E119" i="1"/>
  <c r="E17" i="17"/>
  <c r="E25" i="16"/>
  <c r="B27" i="16"/>
  <c r="F122" i="20"/>
  <c r="D19" i="19"/>
  <c r="D123" i="20"/>
  <c r="B125" i="20"/>
  <c r="B21" i="19"/>
  <c r="B29" i="18"/>
  <c r="B30" i="18" s="1"/>
  <c r="D28" i="18"/>
  <c r="D20" i="19"/>
  <c r="D124" i="20"/>
  <c r="E16" i="19"/>
  <c r="E24" i="18"/>
  <c r="F107" i="25" l="1"/>
  <c r="E11" i="26"/>
  <c r="D30" i="18"/>
  <c r="D127" i="20" s="1"/>
  <c r="B23" i="19"/>
  <c r="C156" i="25"/>
  <c r="D27" i="16"/>
  <c r="D20" i="17" s="1"/>
  <c r="B122" i="1"/>
  <c r="B20" i="17"/>
  <c r="D122" i="1"/>
  <c r="B28" i="16"/>
  <c r="B29" i="16" s="1"/>
  <c r="E120" i="1"/>
  <c r="E18" i="17"/>
  <c r="E26" i="16"/>
  <c r="F123" i="20"/>
  <c r="F124" i="20" s="1"/>
  <c r="B22" i="19"/>
  <c r="B126" i="20"/>
  <c r="D29" i="18"/>
  <c r="D125" i="20"/>
  <c r="D21" i="19"/>
  <c r="E17" i="19"/>
  <c r="E25" i="18"/>
  <c r="D23" i="19" l="1"/>
  <c r="B21" i="17"/>
  <c r="D123" i="1"/>
  <c r="B123" i="1"/>
  <c r="D28" i="16"/>
  <c r="D21" i="17" s="1"/>
  <c r="B124" i="1"/>
  <c r="B22" i="17"/>
  <c r="D124" i="1"/>
  <c r="E121" i="1"/>
  <c r="E19" i="17"/>
  <c r="E27" i="16"/>
  <c r="D29" i="16"/>
  <c r="D22" i="17" s="1"/>
  <c r="B30" i="16"/>
  <c r="B23" i="17" s="1"/>
  <c r="F125" i="20"/>
  <c r="D126" i="20"/>
  <c r="D22" i="19"/>
  <c r="E18" i="19"/>
  <c r="E26" i="18"/>
  <c r="F126" i="20" l="1"/>
  <c r="F127" i="20" s="1"/>
  <c r="D30" i="16"/>
  <c r="D23" i="17" s="1"/>
  <c r="D125" i="1"/>
  <c r="B125" i="1"/>
  <c r="E122" i="1"/>
  <c r="E20" i="17"/>
  <c r="E28" i="16"/>
  <c r="E27" i="18"/>
  <c r="E19" i="19"/>
  <c r="E21" i="17" l="1"/>
  <c r="E123" i="1"/>
  <c r="E29" i="16"/>
  <c r="E20" i="19"/>
  <c r="E28" i="18"/>
  <c r="E30" i="16" l="1"/>
  <c r="E22" i="17"/>
  <c r="E124" i="1"/>
  <c r="E21" i="19"/>
  <c r="E29" i="18"/>
  <c r="E31" i="16" l="1"/>
  <c r="E23" i="17"/>
  <c r="E125" i="1"/>
  <c r="E30" i="18"/>
  <c r="E22" i="19"/>
  <c r="C32" i="16" l="1"/>
  <c r="D35" i="16" s="1"/>
  <c r="E24" i="17"/>
  <c r="E126" i="1"/>
  <c r="E31" i="18"/>
  <c r="E23" i="19"/>
  <c r="H35" i="16" l="1"/>
  <c r="C127" i="1"/>
  <c r="C128" i="1" s="1"/>
  <c r="C25" i="17"/>
  <c r="C26" i="17" s="1"/>
  <c r="D127" i="1"/>
  <c r="D128" i="1" s="1"/>
  <c r="I34" i="16"/>
  <c r="D32" i="16"/>
  <c r="C33" i="16"/>
  <c r="E32" i="18"/>
  <c r="C33" i="18" s="1"/>
  <c r="E24" i="19"/>
  <c r="E107" i="1" l="1"/>
  <c r="E108" i="1"/>
  <c r="D33" i="16"/>
  <c r="F35" i="16" s="1"/>
  <c r="J35" i="16" s="1"/>
  <c r="D25" i="17"/>
  <c r="D26" i="17" s="1"/>
  <c r="I35" i="16"/>
  <c r="E11" i="17"/>
  <c r="E12" i="17"/>
  <c r="I36" i="16"/>
  <c r="F36" i="16"/>
  <c r="J36" i="16" s="1"/>
  <c r="C130" i="20"/>
  <c r="F108" i="20" s="1"/>
  <c r="E25" i="19"/>
  <c r="D28" i="17" l="1"/>
  <c r="E130" i="1"/>
  <c r="E138" i="1" s="1"/>
  <c r="H35" i="18"/>
  <c r="E108" i="20" s="1"/>
  <c r="C26" i="19"/>
  <c r="D35" i="18"/>
  <c r="D33" i="18"/>
  <c r="D130" i="20" s="1"/>
  <c r="I32" i="18"/>
  <c r="E136" i="1" l="1"/>
  <c r="E137" i="1"/>
  <c r="C28" i="19"/>
  <c r="E133" i="20"/>
  <c r="E11" i="19"/>
  <c r="E12" i="19"/>
  <c r="E33" i="18"/>
  <c r="E26" i="19" s="1"/>
  <c r="D26" i="19"/>
  <c r="D27" i="19" s="1"/>
  <c r="D34" i="18"/>
  <c r="I36" i="18"/>
  <c r="F36" i="18"/>
  <c r="J36" i="18" s="1"/>
  <c r="C150" i="1" l="1"/>
  <c r="E140" i="20"/>
  <c r="E142" i="20"/>
  <c r="E141" i="20"/>
  <c r="F35" i="18"/>
  <c r="J35" i="18" s="1"/>
  <c r="D131" i="20"/>
  <c r="F107" i="20" s="1"/>
  <c r="I35" i="18"/>
  <c r="C155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christiane GUIGUE</author>
    <author>JACQUES</author>
  </authors>
  <commentList>
    <comment ref="C2" authorId="0" shapeId="0" xr:uid="{DCDD1F4D-76AE-4EF7-82C5-E01FC817AA38}">
      <text>
        <r>
          <rPr>
            <b/>
            <sz val="9"/>
            <color indexed="81"/>
            <rFont val="Tahoma"/>
            <family val="2"/>
          </rPr>
          <t>SAISIE OBLIGATOIRE</t>
        </r>
      </text>
    </comment>
    <comment ref="C3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FA2AF9C3-930B-4B0F-939C-49C5E7E21C3D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6BE27B5E-C8CC-4AFD-B397-53ACD728FBFD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1 = INDIVIDUEL
2 = DOUBLETTES
3 = TRIPLETTES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christiane GUIGUE</author>
    <author>JACQUES</author>
  </authors>
  <commentList>
    <comment ref="C2" authorId="0" shapeId="0" xr:uid="{D9AEE430-E595-4FE6-8A08-CA6856F636D9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1" shapeId="0" xr:uid="{00000000-0006-0000-0400-000001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7FFAD0A-0E1C-42B2-B7EE-AF7F311D15E6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2C568E5A-FDC6-4835-AE0A-7C2348A04DD6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1 = INDIVIDUEL
2 = DOUBLETTES
3 = TRIPLETTES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christiane GUIGUE</author>
    <author>JACQUES</author>
  </authors>
  <commentList>
    <comment ref="C2" authorId="0" shapeId="0" xr:uid="{FD449865-CD8C-4498-8E4A-FC03761409BB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1" shapeId="0" xr:uid="{00000000-0006-0000-0700-000001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671A07B-381E-46C1-B291-532CAFAE22DB}">
      <text>
        <r>
          <rPr>
            <b/>
            <sz val="9"/>
            <color indexed="81"/>
            <rFont val="Tahoma"/>
            <family val="2"/>
          </rPr>
          <t>SAISIE OBLIGATOIRE</t>
        </r>
      </text>
    </comment>
    <comment ref="C8" authorId="0" shapeId="0" xr:uid="{9590EF9E-B070-40DF-9108-CF0EE00A5D7D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1 = INDIVIDUEL
2 = DOUBLETTES
3 = TRIPLETTES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christiane GUIGUE</author>
    <author>JACQUES</author>
  </authors>
  <commentList>
    <comment ref="C2" authorId="0" shapeId="0" xr:uid="{EADC3208-34D0-40E5-9CFD-EFFD0A13F66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1" shapeId="0" xr:uid="{00000000-0006-0000-0A00-000001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A00-000004000000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CEFD09CA-D35B-44AF-8B43-CB6223D79146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B5C2944E-FE4A-4C9E-A0D1-DB43171ACA7B}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1 = INDIVIDUEL
2 = DOUBLETTES
3 = TRIPLETTES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<sst xmlns="http://schemas.openxmlformats.org/spreadsheetml/2006/main" count="788" uniqueCount="176">
  <si>
    <t>Siège social : 13, rue Trigance – 13002  MARSEILLE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</si>
  <si>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</si>
  <si>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</si>
  <si>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</si>
  <si>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</si>
  <si>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</si>
  <si>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</si>
  <si>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</si>
  <si>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</si>
  <si>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*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</si>
  <si>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</si>
  <si>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</si>
  <si>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</si>
  <si>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</si>
  <si>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</si>
  <si>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</si>
  <si>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</si>
  <si>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</si>
  <si>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</si>
  <si>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</si>
  <si>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</si>
  <si>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</si>
  <si>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</si>
  <si>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</si>
  <si>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</si>
  <si>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</si>
  <si>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</si>
  <si>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</si>
  <si>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</si>
  <si>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</si>
  <si>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</si>
  <si>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</si>
  <si>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</si>
  <si>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</si>
  <si>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</si>
  <si>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</si>
  <si>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</si>
  <si>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</si>
  <si>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</si>
  <si>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</si>
  <si>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</si>
  <si>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</si>
  <si>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</si>
  <si>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</si>
  <si>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</si>
  <si>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</si>
  <si>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</si>
  <si>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</si>
  <si>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</si>
  <si>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</si>
  <si>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</si>
  <si>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</si>
  <si>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</si>
  <si>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</si>
  <si>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</si>
  <si>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</si>
  <si>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</si>
  <si>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  <r>
      <rPr>
        <b/>
        <sz val="12"/>
        <color indexed="8"/>
        <rFont val="Calibri"/>
        <family val="2"/>
      </rPr>
      <t/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</si>
  <si>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</si>
  <si>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</si>
  <si>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</si>
  <si>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</si>
  <si>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</si>
  <si>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</si>
  <si>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</si>
  <si>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</si>
  <si>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</si>
  <si>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</si>
  <si>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</si>
  <si>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</si>
  <si>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</si>
  <si>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</si>
  <si>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</si>
  <si>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</si>
  <si>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</si>
  <si>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</si>
  <si>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</si>
  <si>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</si>
  <si>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</si>
  <si>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</si>
  <si>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</si>
  <si>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</si>
  <si>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</si>
  <si>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</si>
  <si>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</si>
  <si>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</si>
  <si>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</si>
  <si>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</si>
  <si>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</si>
  <si>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Part/joueur</t>
  </si>
  <si>
    <t xml:space="preserve">Dotation </t>
  </si>
  <si>
    <t>Total indemnités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</si>
  <si>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</si>
  <si>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</si>
  <si>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</si>
  <si>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</si>
  <si>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</si>
  <si>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</si>
  <si>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</si>
  <si>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</si>
  <si>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</si>
  <si>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</si>
  <si>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VAINQUEUR</t>
  </si>
  <si>
    <t>FINALISTE</t>
  </si>
  <si>
    <t>DELEGUE</t>
  </si>
  <si>
    <t xml:space="preserve">Inscrits </t>
  </si>
  <si>
    <t>Inscription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</si>
  <si>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</si>
  <si>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</si>
  <si>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</si>
  <si>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</si>
  <si>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</si>
  <si>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</si>
  <si>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>Chèque par joueur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</si>
  <si>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</si>
  <si>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</si>
  <si>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</si>
  <si>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</si>
  <si>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</si>
  <si>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</si>
  <si>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</si>
  <si>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</si>
  <si>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Nombre d'équipes engagées :</t>
  </si>
  <si>
    <t>RAPPORT DE DELEGATION &amp; D’ARBITRAGE</t>
  </si>
  <si>
    <t xml:space="preserve"> N° INTERNATIONAL :</t>
  </si>
  <si>
    <t>Equipes indemnisés</t>
  </si>
  <si>
    <t xml:space="preserve">1/4 </t>
  </si>
  <si>
    <t>Finaliste</t>
  </si>
  <si>
    <t>RESPONSABLE :</t>
  </si>
  <si>
    <t xml:space="preserve">REGLEMENT : Vainqueur &lt; ou = 25% de la dotation globale </t>
  </si>
  <si>
    <t>II On informe uniquement les cellules bleutées</t>
  </si>
  <si>
    <t>1ère partie</t>
  </si>
  <si>
    <t>1/2</t>
  </si>
  <si>
    <t>&lt; ou =</t>
  </si>
  <si>
    <t>INSCRITS</t>
  </si>
  <si>
    <t>REGLEMENT  : Finaliste &gt; ou = 60% de l'indemnité du vainqueur</t>
  </si>
  <si>
    <t>Indemnité par partie</t>
  </si>
  <si>
    <t xml:space="preserve">L'indemnité réelle du vainqueur </t>
  </si>
  <si>
    <t>Reste indemnités     à répartir</t>
  </si>
  <si>
    <t>VAINQUEUR :</t>
  </si>
  <si>
    <t>FINALISTE :</t>
  </si>
  <si>
    <t>Elimination directe Partie perdue</t>
  </si>
  <si>
    <t xml:space="preserve"> N°  SUPRANATIONAL :</t>
  </si>
  <si>
    <t xml:space="preserve"> N° EVENENEMENTIEL :</t>
  </si>
  <si>
    <t xml:space="preserve">  N° INTERNATIONAL :</t>
  </si>
  <si>
    <t xml:space="preserve">Indemnité réelle du vainqueur </t>
  </si>
  <si>
    <r>
      <t xml:space="preserve">INDEMNITES - JEU PROVENÇAL - ELIMINATION DIRECTE </t>
    </r>
    <r>
      <rPr>
        <b/>
        <sz val="18"/>
        <color indexed="10"/>
        <rFont val="Calibri"/>
        <family val="2"/>
      </rPr>
      <t>AU CUMUL</t>
    </r>
  </si>
  <si>
    <r>
      <t xml:space="preserve">INDEMNITES - JEU PROVENÇAL - ELIMINATION DIRECTE </t>
    </r>
    <r>
      <rPr>
        <b/>
        <sz val="18"/>
        <color indexed="10"/>
        <rFont val="Calibri"/>
        <family val="2"/>
      </rPr>
      <t xml:space="preserve">PARTIE PERDUE </t>
    </r>
  </si>
  <si>
    <t>N° Identification</t>
  </si>
  <si>
    <t>N° IDENTIFICATION</t>
  </si>
  <si>
    <t>Elimination directe    au cumul</t>
  </si>
  <si>
    <r>
      <t xml:space="preserve">Concours nationaux  IND. TRIP. DOUB. </t>
    </r>
    <r>
      <rPr>
        <b/>
        <shadow/>
        <sz val="14"/>
        <color indexed="10"/>
        <rFont val="Calibri"/>
        <family val="2"/>
      </rPr>
      <t xml:space="preserve">en élimination directe au  cumul </t>
    </r>
  </si>
  <si>
    <r>
      <t xml:space="preserve">Concours nationaux  IND. TRIP. DOUB. </t>
    </r>
    <r>
      <rPr>
        <b/>
        <shadow/>
        <sz val="14"/>
        <color indexed="10"/>
        <rFont val="Calibri"/>
        <family val="2"/>
      </rPr>
      <t>en élimination directe à la partie perdue</t>
    </r>
  </si>
  <si>
    <t>Formation</t>
  </si>
  <si>
    <t xml:space="preserve">FORMULE RETENUE </t>
  </si>
  <si>
    <t>Nombre d’arbitres ayant officié à ses côtés :</t>
  </si>
  <si>
    <t xml:space="preserve">1/ Un exemplaire de ce compte-rendu DUMENT REMPLI est à transmettre PAR LE DELEGUE dans les 48 heures au siège social de la F.F.P.J.P.    PAR MAIL   ffpjp.siege@petanque.fr      </t>
  </si>
  <si>
    <r>
      <t xml:space="preserve">CALCUL AUTOMATIQUE DES INDEMNITES AUX JOUEURS - JEU PROVENÇAL EN </t>
    </r>
    <r>
      <rPr>
        <b/>
        <sz val="14"/>
        <color indexed="10"/>
        <rFont val="Calibri"/>
        <family val="2"/>
      </rPr>
      <t>ELIMINATION DIRECTE  AU CUMUL</t>
    </r>
  </si>
  <si>
    <t>Nombre d'équipes à la première partie</t>
  </si>
  <si>
    <r>
      <t>CALCUL AUTOMATIQUE DES INDEMNITES AUX JOUEURS - JEU PROVENÇAL EN</t>
    </r>
    <r>
      <rPr>
        <b/>
        <sz val="14"/>
        <color indexed="10"/>
        <rFont val="Calibri"/>
        <family val="2"/>
      </rPr>
      <t xml:space="preserve"> ELIMINATION DIRECTE A LA PARTIE PERDUE  </t>
    </r>
  </si>
  <si>
    <t>chèque par joueur :</t>
  </si>
  <si>
    <t>&lt; = 25% du total</t>
  </si>
  <si>
    <t xml:space="preserve"> I Calcul du maximum au vainqueurs et du minium 1/2 finale (Exemple) </t>
  </si>
  <si>
    <t>CD ou CR</t>
  </si>
  <si>
    <t>Nombre équipes à la première partie</t>
  </si>
  <si>
    <t xml:space="preserve"> I  Calcul du maximum au vainqueurs et du minium 1/2 finale (Exemple) </t>
  </si>
  <si>
    <t>3ème partie</t>
  </si>
  <si>
    <t>chèque par joueur</t>
  </si>
  <si>
    <r>
      <t>FEDERATION FRANÇAISE DE PETANQUE  ET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</si>
  <si>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t xml:space="preserve"> Trip. Doub. Ind.</t>
  </si>
  <si>
    <t xml:space="preserve">3ème partie </t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</si>
  <si>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</si>
  <si>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t>Ind. Doub. Trip.</t>
  </si>
  <si>
    <t>Indemnités             par partie</t>
  </si>
  <si>
    <t>tt</t>
  </si>
  <si>
    <t>TOTAL DES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</si>
</sst>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</numFmts>
  <fonts count="93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4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62"/>
      <name val="Calibri"/>
      <family val="2"/>
    </font>
    <font>
      <b/>
      <sz val="18"/>
      <color indexed="10"/>
      <name val="Calibri"/>
      <family val="2"/>
    </font>
    <font>
      <b/>
      <shadow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hadow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hadow/>
      <sz val="18"/>
      <color theme="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i/>
      <sz val="11"/>
      <color theme="1"/>
      <name val="Curlz MT"/>
      <family val="5"/>
    </font>
    <font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3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6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name val="Calibri"/>
      <family val="2"/>
      <scheme val="minor"/>
    </font>
    <font>
      <sz val="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hadow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1"/>
      <name val="AR BERKLEY"/>
    </font>
    <font>
      <i/>
      <sz val="11"/>
      <color theme="1"/>
      <name val="AR BERKLEY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18"/>
      <name val="Calibri"/>
      <family val="2"/>
      <scheme val="minor"/>
    </font>
    <font>
      <i/>
      <sz val="9"/>
      <color indexed="62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indexed="10"/>
      <name val="Calibri"/>
      <family val="2"/>
      <scheme val="minor"/>
    </font>
    <font>
      <shadow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hadow/>
      <sz val="8"/>
      <color theme="1"/>
      <name val="Calibri"/>
      <family val="2"/>
      <scheme val="minor"/>
    </font>
    <font>
      <b/>
      <shadow/>
      <sz val="16"/>
      <color theme="1"/>
      <name val="Calibri"/>
      <family val="2"/>
      <scheme val="minor"/>
    </font>
    <font>
      <sz val="8"/>
      <color theme="1"/>
      <name val="Bahnschrift"/>
      <family val="2"/>
    </font>
    <font>
      <sz val="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2"/>
      </left>
      <right style="thin">
        <color indexed="62"/>
      </right>
      <top style="double">
        <color indexed="62"/>
      </top>
      <bottom/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/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/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/>
      <bottom style="double">
        <color indexed="62"/>
      </bottom>
      <diagonal/>
    </border>
    <border>
      <left/>
      <right style="thin">
        <color indexed="62"/>
      </right>
      <top/>
      <bottom style="double">
        <color indexed="62"/>
      </bottom>
      <diagonal/>
    </border>
    <border>
      <left/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939">
    <xf numFmtId="0" fontId="0" fillId="0" borderId="0" xfId="0"/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32" fillId="0" borderId="5" xfId="0" applyFont="1" applyBorder="1" applyAlignment="1" applyProtection="1">
      <alignment horizontal="justify" vertical="top" wrapText="1"/>
      <protection locked="0"/>
    </xf>
    <xf numFmtId="0" fontId="32" fillId="0" borderId="6" xfId="0" applyFont="1" applyBorder="1" applyAlignment="1" applyProtection="1">
      <alignment horizontal="justify" vertical="top" wrapText="1"/>
      <protection locked="0"/>
    </xf>
    <xf numFmtId="0" fontId="33" fillId="0" borderId="7" xfId="0" applyFont="1" applyBorder="1" applyAlignment="1" applyProtection="1">
      <alignment horizontal="justify" vertical="top" wrapText="1"/>
      <protection locked="0"/>
    </xf>
    <xf numFmtId="0" fontId="33" fillId="0" borderId="5" xfId="0" applyFont="1" applyBorder="1" applyAlignment="1" applyProtection="1">
      <alignment horizontal="justify" vertical="top" wrapText="1"/>
      <protection locked="0"/>
    </xf>
    <xf numFmtId="0" fontId="33" fillId="0" borderId="8" xfId="0" applyFont="1" applyBorder="1" applyAlignment="1" applyProtection="1">
      <alignment horizontal="justify" vertical="top" wrapText="1"/>
      <protection locked="0"/>
    </xf>
    <xf numFmtId="0" fontId="32" fillId="0" borderId="9" xfId="0" applyFont="1" applyBorder="1" applyAlignment="1" applyProtection="1">
      <alignment horizontal="justify" vertical="top" wrapText="1"/>
      <protection locked="0"/>
    </xf>
    <xf numFmtId="0" fontId="33" fillId="0" borderId="9" xfId="0" applyFont="1" applyBorder="1" applyAlignment="1" applyProtection="1">
      <alignment horizontal="justify" vertical="top" wrapText="1"/>
      <protection locked="0"/>
    </xf>
    <xf numFmtId="0" fontId="33" fillId="0" borderId="6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41" fillId="0" borderId="0" xfId="0" applyFont="1"/>
    <xf numFmtId="0" fontId="0" fillId="2" borderId="0" xfId="0" applyFill="1"/>
    <xf numFmtId="165" fontId="5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23" fillId="2" borderId="0" xfId="0" applyFont="1" applyFill="1"/>
    <xf numFmtId="44" fontId="53" fillId="2" borderId="0" xfId="0" applyNumberFormat="1" applyFont="1" applyFill="1" applyAlignment="1">
      <alignment horizontal="right" vertical="center"/>
    </xf>
    <xf numFmtId="168" fontId="0" fillId="0" borderId="0" xfId="0" applyNumberFormat="1" applyAlignment="1">
      <alignment vertical="center"/>
    </xf>
    <xf numFmtId="165" fontId="53" fillId="2" borderId="4" xfId="0" applyNumberFormat="1" applyFont="1" applyFill="1" applyBorder="1" applyAlignment="1" applyProtection="1">
      <alignment horizontal="right" vertical="center"/>
      <protection hidden="1"/>
    </xf>
    <xf numFmtId="168" fontId="38" fillId="2" borderId="4" xfId="0" applyNumberFormat="1" applyFont="1" applyFill="1" applyBorder="1" applyAlignment="1" applyProtection="1">
      <alignment horizontal="right" vertical="center"/>
      <protection hidden="1"/>
    </xf>
    <xf numFmtId="168" fontId="53" fillId="2" borderId="4" xfId="0" applyNumberFormat="1" applyFont="1" applyFill="1" applyBorder="1" applyAlignment="1" applyProtection="1">
      <alignment horizontal="right" vertical="center"/>
      <protection hidden="1"/>
    </xf>
    <xf numFmtId="168" fontId="53" fillId="2" borderId="20" xfId="0" applyNumberFormat="1" applyFont="1" applyFill="1" applyBorder="1" applyAlignment="1" applyProtection="1">
      <alignment horizontal="right" vertical="center"/>
      <protection hidden="1"/>
    </xf>
    <xf numFmtId="166" fontId="22" fillId="0" borderId="4" xfId="0" applyNumberFormat="1" applyFont="1" applyBorder="1" applyAlignment="1" applyProtection="1">
      <alignment horizontal="center" vertical="center"/>
      <protection hidden="1"/>
    </xf>
    <xf numFmtId="7" fontId="63" fillId="0" borderId="4" xfId="0" applyNumberFormat="1" applyFont="1" applyBorder="1" applyAlignment="1" applyProtection="1">
      <alignment horizontal="right" vertical="center"/>
      <protection hidden="1"/>
    </xf>
    <xf numFmtId="7" fontId="22" fillId="0" borderId="4" xfId="0" applyNumberFormat="1" applyFont="1" applyBorder="1" applyAlignment="1" applyProtection="1">
      <alignment horizontal="right" vertical="center"/>
      <protection hidden="1"/>
    </xf>
    <xf numFmtId="7" fontId="22" fillId="0" borderId="23" xfId="0" applyNumberFormat="1" applyFont="1" applyBorder="1" applyAlignment="1" applyProtection="1">
      <alignment horizontal="right" vertical="center"/>
      <protection hidden="1"/>
    </xf>
    <xf numFmtId="7" fontId="23" fillId="0" borderId="4" xfId="0" applyNumberFormat="1" applyFont="1" applyBorder="1" applyAlignment="1" applyProtection="1">
      <alignment horizontal="center" vertical="center"/>
      <protection hidden="1"/>
    </xf>
    <xf numFmtId="44" fontId="52" fillId="0" borderId="4" xfId="0" applyNumberFormat="1" applyFont="1" applyBorder="1" applyAlignment="1" applyProtection="1">
      <alignment horizontal="center" vertical="center" wrapText="1"/>
      <protection hidden="1"/>
    </xf>
    <xf numFmtId="44" fontId="52" fillId="0" borderId="4" xfId="0" applyNumberFormat="1" applyFont="1" applyBorder="1" applyAlignment="1" applyProtection="1">
      <alignment vertical="center" wrapText="1"/>
      <protection hidden="1"/>
    </xf>
    <xf numFmtId="168" fontId="21" fillId="0" borderId="0" xfId="0" applyNumberFormat="1" applyFont="1" applyAlignment="1" applyProtection="1">
      <alignment vertical="center"/>
      <protection hidden="1"/>
    </xf>
    <xf numFmtId="165" fontId="53" fillId="2" borderId="20" xfId="0" applyNumberFormat="1" applyFont="1" applyFill="1" applyBorder="1" applyAlignment="1" applyProtection="1">
      <alignment horizontal="right" vertical="center"/>
      <protection hidden="1"/>
    </xf>
    <xf numFmtId="168" fontId="38" fillId="0" borderId="4" xfId="0" applyNumberFormat="1" applyFont="1" applyBorder="1" applyAlignment="1" applyProtection="1">
      <alignment horizontal="right" vertical="center"/>
      <protection hidden="1"/>
    </xf>
    <xf numFmtId="168" fontId="40" fillId="0" borderId="0" xfId="0" applyNumberFormat="1" applyFont="1" applyAlignment="1" applyProtection="1">
      <alignment horizontal="center" vertical="center"/>
      <protection hidden="1"/>
    </xf>
    <xf numFmtId="168" fontId="65" fillId="0" borderId="4" xfId="0" applyNumberFormat="1" applyFont="1" applyBorder="1" applyAlignment="1" applyProtection="1">
      <alignment horizontal="right" vertical="center"/>
      <protection hidden="1"/>
    </xf>
    <xf numFmtId="1" fontId="35" fillId="0" borderId="4" xfId="0" applyNumberFormat="1" applyFont="1" applyBorder="1" applyAlignment="1" applyProtection="1">
      <alignment horizontal="center" vertical="center" wrapText="1"/>
      <protection hidden="1"/>
    </xf>
    <xf numFmtId="1" fontId="66" fillId="0" borderId="4" xfId="0" applyNumberFormat="1" applyFont="1" applyBorder="1" applyAlignment="1" applyProtection="1">
      <alignment horizontal="center" vertical="center" wrapText="1"/>
      <protection hidden="1"/>
    </xf>
    <xf numFmtId="165" fontId="23" fillId="0" borderId="0" xfId="0" applyNumberFormat="1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8" fontId="52" fillId="2" borderId="4" xfId="0" applyNumberFormat="1" applyFont="1" applyFill="1" applyBorder="1" applyAlignment="1" applyProtection="1">
      <alignment horizontal="center" vertical="center" wrapText="1"/>
      <protection hidden="1"/>
    </xf>
    <xf numFmtId="168" fontId="52" fillId="2" borderId="4" xfId="0" applyNumberFormat="1" applyFont="1" applyFill="1" applyBorder="1" applyAlignment="1" applyProtection="1">
      <alignment vertical="center" wrapText="1"/>
      <protection hidden="1"/>
    </xf>
    <xf numFmtId="1" fontId="22" fillId="2" borderId="4" xfId="0" applyNumberFormat="1" applyFont="1" applyFill="1" applyBorder="1" applyAlignment="1" applyProtection="1">
      <alignment horizontal="center" vertical="center"/>
      <protection hidden="1"/>
    </xf>
    <xf numFmtId="168" fontId="22" fillId="2" borderId="4" xfId="0" applyNumberFormat="1" applyFont="1" applyFill="1" applyBorder="1" applyAlignment="1" applyProtection="1">
      <alignment horizontal="center" vertical="center"/>
      <protection hidden="1"/>
    </xf>
    <xf numFmtId="168" fontId="22" fillId="2" borderId="4" xfId="0" applyNumberFormat="1" applyFont="1" applyFill="1" applyBorder="1" applyAlignment="1" applyProtection="1">
      <alignment horizontal="right" vertical="center"/>
      <protection hidden="1"/>
    </xf>
    <xf numFmtId="168" fontId="21" fillId="2" borderId="21" xfId="0" applyNumberFormat="1" applyFont="1" applyFill="1" applyBorder="1" applyAlignment="1" applyProtection="1">
      <alignment vertical="center" wrapText="1"/>
      <protection hidden="1"/>
    </xf>
    <xf numFmtId="168" fontId="23" fillId="2" borderId="4" xfId="0" applyNumberFormat="1" applyFont="1" applyFill="1" applyBorder="1" applyAlignment="1" applyProtection="1">
      <alignment horizontal="center" vertical="center"/>
      <protection hidden="1"/>
    </xf>
    <xf numFmtId="165" fontId="63" fillId="0" borderId="21" xfId="0" applyNumberFormat="1" applyFont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1" fontId="49" fillId="0" borderId="4" xfId="0" applyNumberFormat="1" applyFont="1" applyBorder="1" applyAlignment="1" applyProtection="1">
      <alignment horizontal="center" vertical="center" wrapText="1"/>
      <protection hidden="1"/>
    </xf>
    <xf numFmtId="166" fontId="22" fillId="2" borderId="22" xfId="0" applyNumberFormat="1" applyFont="1" applyFill="1" applyBorder="1" applyAlignment="1" applyProtection="1">
      <alignment horizontal="center" vertical="center"/>
      <protection hidden="1"/>
    </xf>
    <xf numFmtId="168" fontId="42" fillId="2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168" fontId="48" fillId="4" borderId="4" xfId="0" applyNumberFormat="1" applyFont="1" applyFill="1" applyBorder="1" applyAlignment="1" applyProtection="1">
      <alignment horizontal="center" vertical="center"/>
      <protection locked="0"/>
    </xf>
    <xf numFmtId="168" fontId="33" fillId="2" borderId="20" xfId="0" applyNumberFormat="1" applyFont="1" applyFill="1" applyBorder="1" applyAlignment="1" applyProtection="1">
      <alignment vertical="center"/>
      <protection hidden="1"/>
    </xf>
    <xf numFmtId="166" fontId="33" fillId="2" borderId="35" xfId="0" applyNumberFormat="1" applyFont="1" applyFill="1" applyBorder="1" applyAlignment="1" applyProtection="1">
      <alignment horizontal="center" vertical="center"/>
      <protection hidden="1"/>
    </xf>
    <xf numFmtId="168" fontId="48" fillId="2" borderId="35" xfId="0" applyNumberFormat="1" applyFont="1" applyFill="1" applyBorder="1" applyAlignment="1" applyProtection="1">
      <alignment vertical="center"/>
      <protection hidden="1"/>
    </xf>
    <xf numFmtId="168" fontId="33" fillId="2" borderId="45" xfId="0" applyNumberFormat="1" applyFont="1" applyFill="1" applyBorder="1" applyAlignment="1" applyProtection="1">
      <alignment vertical="center"/>
      <protection hidden="1"/>
    </xf>
    <xf numFmtId="169" fontId="33" fillId="2" borderId="45" xfId="0" applyNumberFormat="1" applyFont="1" applyFill="1" applyBorder="1" applyAlignment="1" applyProtection="1">
      <alignment vertical="center"/>
      <protection hidden="1"/>
    </xf>
    <xf numFmtId="165" fontId="53" fillId="2" borderId="35" xfId="0" applyNumberFormat="1" applyFont="1" applyFill="1" applyBorder="1" applyAlignment="1" applyProtection="1">
      <alignment horizontal="right" vertical="center"/>
      <protection hidden="1"/>
    </xf>
    <xf numFmtId="44" fontId="53" fillId="2" borderId="46" xfId="0" applyNumberFormat="1" applyFont="1" applyFill="1" applyBorder="1" applyAlignment="1" applyProtection="1">
      <alignment horizontal="right" vertical="center"/>
      <protection hidden="1"/>
    </xf>
    <xf numFmtId="165" fontId="73" fillId="2" borderId="21" xfId="0" applyNumberFormat="1" applyFont="1" applyFill="1" applyBorder="1" applyAlignment="1" applyProtection="1">
      <alignment horizontal="center" vertical="center"/>
      <protection hidden="1"/>
    </xf>
    <xf numFmtId="168" fontId="48" fillId="4" borderId="20" xfId="0" applyNumberFormat="1" applyFont="1" applyFill="1" applyBorder="1" applyAlignment="1" applyProtection="1">
      <alignment horizontal="center" vertical="center"/>
      <protection locked="0"/>
    </xf>
    <xf numFmtId="166" fontId="33" fillId="4" borderId="45" xfId="0" applyNumberFormat="1" applyFont="1" applyFill="1" applyBorder="1" applyAlignment="1" applyProtection="1">
      <alignment horizontal="center" vertical="center"/>
      <protection locked="0"/>
    </xf>
    <xf numFmtId="7" fontId="18" fillId="2" borderId="21" xfId="0" applyNumberFormat="1" applyFont="1" applyFill="1" applyBorder="1" applyAlignment="1" applyProtection="1">
      <alignment vertical="center"/>
      <protection hidden="1"/>
    </xf>
    <xf numFmtId="7" fontId="18" fillId="2" borderId="23" xfId="0" applyNumberFormat="1" applyFont="1" applyFill="1" applyBorder="1" applyAlignment="1" applyProtection="1">
      <alignment vertical="center"/>
      <protection hidden="1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1" fontId="0" fillId="7" borderId="4" xfId="0" applyNumberForma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64" fillId="7" borderId="21" xfId="0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center" vertical="center"/>
      <protection locked="0"/>
    </xf>
    <xf numFmtId="164" fontId="30" fillId="7" borderId="4" xfId="0" applyNumberFormat="1" applyFont="1" applyFill="1" applyBorder="1" applyAlignment="1" applyProtection="1">
      <alignment horizontal="center" vertical="center"/>
      <protection locked="0"/>
    </xf>
    <xf numFmtId="0" fontId="30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49" fontId="32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49" xfId="0" applyFont="1" applyFill="1" applyBorder="1" applyAlignment="1" applyProtection="1">
      <alignment horizontal="justify" vertical="center" wrapText="1"/>
      <protection locked="0"/>
    </xf>
    <xf numFmtId="0" fontId="32" fillId="7" borderId="49" xfId="0" applyFont="1" applyFill="1" applyBorder="1" applyAlignment="1" applyProtection="1">
      <alignment horizontal="center" vertical="center" wrapText="1"/>
      <protection locked="0"/>
    </xf>
    <xf numFmtId="49" fontId="3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50" xfId="0" applyFont="1" applyFill="1" applyBorder="1" applyAlignment="1" applyProtection="1">
      <alignment horizontal="justify" vertical="center" wrapText="1"/>
      <protection locked="0"/>
    </xf>
    <xf numFmtId="0" fontId="32" fillId="7" borderId="50" xfId="0" applyFont="1" applyFill="1" applyBorder="1" applyAlignment="1" applyProtection="1">
      <alignment horizontal="center" vertical="center" wrapText="1"/>
      <protection locked="0"/>
    </xf>
    <xf numFmtId="49" fontId="32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52" xfId="0" applyFont="1" applyFill="1" applyBorder="1" applyAlignment="1" applyProtection="1">
      <alignment horizontal="justify" vertical="center" wrapText="1"/>
      <protection locked="0"/>
    </xf>
    <xf numFmtId="0" fontId="32" fillId="7" borderId="52" xfId="0" applyFont="1" applyFill="1" applyBorder="1" applyAlignment="1" applyProtection="1">
      <alignment horizontal="center" vertical="center" wrapText="1"/>
      <protection locked="0"/>
    </xf>
    <xf numFmtId="49" fontId="34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49" xfId="0" applyFont="1" applyFill="1" applyBorder="1" applyAlignment="1" applyProtection="1">
      <alignment horizontal="justify" vertical="center" wrapText="1"/>
      <protection locked="0"/>
    </xf>
    <xf numFmtId="0" fontId="34" fillId="7" borderId="49" xfId="0" applyFont="1" applyFill="1" applyBorder="1" applyAlignment="1" applyProtection="1">
      <alignment horizontal="center" vertical="center" wrapText="1"/>
      <protection locked="0"/>
    </xf>
    <xf numFmtId="49" fontId="34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50" xfId="0" applyFont="1" applyFill="1" applyBorder="1" applyAlignment="1" applyProtection="1">
      <alignment horizontal="justify" vertical="center" wrapText="1"/>
      <protection locked="0"/>
    </xf>
    <xf numFmtId="0" fontId="34" fillId="7" borderId="50" xfId="0" applyFont="1" applyFill="1" applyBorder="1" applyAlignment="1" applyProtection="1">
      <alignment horizontal="center" vertical="center" wrapText="1"/>
      <protection locked="0"/>
    </xf>
    <xf numFmtId="49" fontId="34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53" xfId="0" applyFont="1" applyFill="1" applyBorder="1" applyAlignment="1" applyProtection="1">
      <alignment horizontal="justify" vertical="center" wrapText="1"/>
      <protection locked="0"/>
    </xf>
    <xf numFmtId="0" fontId="34" fillId="7" borderId="31" xfId="0" applyFont="1" applyFill="1" applyBorder="1" applyAlignment="1" applyProtection="1">
      <alignment horizontal="center" vertical="center" wrapText="1"/>
      <protection locked="0"/>
    </xf>
    <xf numFmtId="0" fontId="32" fillId="7" borderId="54" xfId="0" applyFont="1" applyFill="1" applyBorder="1" applyAlignment="1" applyProtection="1">
      <alignment horizontal="center" vertical="center" wrapText="1"/>
      <protection locked="0"/>
    </xf>
    <xf numFmtId="0" fontId="32" fillId="7" borderId="55" xfId="0" applyFont="1" applyFill="1" applyBorder="1" applyAlignment="1" applyProtection="1">
      <alignment horizontal="center" vertical="center" wrapText="1"/>
      <protection locked="0"/>
    </xf>
    <xf numFmtId="49" fontId="33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49" xfId="0" applyFont="1" applyFill="1" applyBorder="1" applyAlignment="1" applyProtection="1">
      <alignment horizontal="justify" vertical="center" wrapText="1"/>
      <protection locked="0"/>
    </xf>
    <xf numFmtId="0" fontId="33" fillId="7" borderId="54" xfId="0" applyFont="1" applyFill="1" applyBorder="1" applyAlignment="1" applyProtection="1">
      <alignment horizontal="center" vertical="center" wrapText="1"/>
      <protection locked="0"/>
    </xf>
    <xf numFmtId="49" fontId="33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50" xfId="0" applyFont="1" applyFill="1" applyBorder="1" applyAlignment="1" applyProtection="1">
      <alignment horizontal="justify" vertical="center" wrapText="1"/>
      <protection locked="0"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49" fontId="33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53" xfId="0" applyFont="1" applyFill="1" applyBorder="1" applyAlignment="1" applyProtection="1">
      <alignment horizontal="justify" vertical="center" wrapText="1"/>
      <protection locked="0"/>
    </xf>
    <xf numFmtId="0" fontId="33" fillId="7" borderId="53" xfId="0" applyFont="1" applyFill="1" applyBorder="1" applyAlignment="1" applyProtection="1">
      <alignment horizontal="center" vertical="center" wrapText="1"/>
      <protection locked="0"/>
    </xf>
    <xf numFmtId="0" fontId="34" fillId="7" borderId="53" xfId="0" applyFont="1" applyFill="1" applyBorder="1" applyAlignment="1" applyProtection="1">
      <alignment horizontal="center" vertical="center" wrapText="1"/>
      <protection locked="0"/>
    </xf>
    <xf numFmtId="0" fontId="33" fillId="7" borderId="49" xfId="0" applyFont="1" applyFill="1" applyBorder="1" applyAlignment="1" applyProtection="1">
      <alignment horizontal="center" vertical="center" wrapText="1"/>
      <protection locked="0"/>
    </xf>
    <xf numFmtId="49" fontId="32" fillId="7" borderId="48" xfId="0" applyNumberFormat="1" applyFont="1" applyFill="1" applyBorder="1" applyAlignment="1" applyProtection="1">
      <alignment horizontal="center" vertical="top" wrapText="1"/>
      <protection locked="0"/>
    </xf>
    <xf numFmtId="0" fontId="32" fillId="7" borderId="49" xfId="0" applyFont="1" applyFill="1" applyBorder="1" applyAlignment="1" applyProtection="1">
      <alignment horizontal="justify" vertical="top" wrapText="1"/>
      <protection locked="0"/>
    </xf>
    <xf numFmtId="0" fontId="32" fillId="7" borderId="49" xfId="0" applyFont="1" applyFill="1" applyBorder="1" applyAlignment="1" applyProtection="1">
      <alignment horizontal="center" vertical="top" wrapText="1"/>
      <protection locked="0"/>
    </xf>
    <xf numFmtId="49" fontId="32" fillId="7" borderId="27" xfId="0" applyNumberFormat="1" applyFont="1" applyFill="1" applyBorder="1" applyAlignment="1" applyProtection="1">
      <alignment horizontal="center" vertical="top" wrapText="1"/>
      <protection locked="0"/>
    </xf>
    <xf numFmtId="0" fontId="32" fillId="7" borderId="50" xfId="0" applyFont="1" applyFill="1" applyBorder="1" applyAlignment="1" applyProtection="1">
      <alignment horizontal="justify" vertical="top" wrapText="1"/>
      <protection locked="0"/>
    </xf>
    <xf numFmtId="0" fontId="32" fillId="7" borderId="50" xfId="0" applyFont="1" applyFill="1" applyBorder="1" applyAlignment="1" applyProtection="1">
      <alignment horizontal="center" vertical="top" wrapText="1"/>
      <protection locked="0"/>
    </xf>
    <xf numFmtId="49" fontId="32" fillId="7" borderId="51" xfId="0" applyNumberFormat="1" applyFont="1" applyFill="1" applyBorder="1" applyAlignment="1" applyProtection="1">
      <alignment horizontal="center" vertical="top" wrapText="1"/>
      <protection locked="0"/>
    </xf>
    <xf numFmtId="0" fontId="32" fillId="7" borderId="52" xfId="0" applyFont="1" applyFill="1" applyBorder="1" applyAlignment="1" applyProtection="1">
      <alignment horizontal="justify" vertical="top" wrapText="1"/>
      <protection locked="0"/>
    </xf>
    <xf numFmtId="0" fontId="32" fillId="7" borderId="52" xfId="0" applyFont="1" applyFill="1" applyBorder="1" applyAlignment="1" applyProtection="1">
      <alignment horizontal="center" vertical="top" wrapText="1"/>
      <protection locked="0"/>
    </xf>
    <xf numFmtId="49" fontId="34" fillId="7" borderId="48" xfId="0" applyNumberFormat="1" applyFont="1" applyFill="1" applyBorder="1" applyAlignment="1" applyProtection="1">
      <alignment horizontal="center" vertical="top" wrapText="1"/>
      <protection locked="0"/>
    </xf>
    <xf numFmtId="0" fontId="34" fillId="7" borderId="49" xfId="0" applyFont="1" applyFill="1" applyBorder="1" applyAlignment="1" applyProtection="1">
      <alignment horizontal="justify" vertical="top" wrapText="1"/>
      <protection locked="0"/>
    </xf>
    <xf numFmtId="0" fontId="34" fillId="7" borderId="49" xfId="0" applyFont="1" applyFill="1" applyBorder="1" applyAlignment="1" applyProtection="1">
      <alignment horizontal="center" vertical="top" wrapText="1"/>
      <protection locked="0"/>
    </xf>
    <xf numFmtId="49" fontId="34" fillId="7" borderId="27" xfId="0" applyNumberFormat="1" applyFont="1" applyFill="1" applyBorder="1" applyAlignment="1" applyProtection="1">
      <alignment horizontal="center" vertical="top" wrapText="1"/>
      <protection locked="0"/>
    </xf>
    <xf numFmtId="0" fontId="34" fillId="7" borderId="50" xfId="0" applyFont="1" applyFill="1" applyBorder="1" applyAlignment="1" applyProtection="1">
      <alignment horizontal="justify" vertical="top" wrapText="1"/>
      <protection locked="0"/>
    </xf>
    <xf numFmtId="0" fontId="34" fillId="7" borderId="50" xfId="0" applyFont="1" applyFill="1" applyBorder="1" applyAlignment="1" applyProtection="1">
      <alignment horizontal="center" vertical="top" wrapText="1"/>
      <protection locked="0"/>
    </xf>
    <xf numFmtId="49" fontId="34" fillId="7" borderId="30" xfId="0" applyNumberFormat="1" applyFont="1" applyFill="1" applyBorder="1" applyAlignment="1" applyProtection="1">
      <alignment horizontal="center" vertical="top" wrapText="1"/>
      <protection locked="0"/>
    </xf>
    <xf numFmtId="0" fontId="34" fillId="7" borderId="53" xfId="0" applyFont="1" applyFill="1" applyBorder="1" applyAlignment="1" applyProtection="1">
      <alignment horizontal="justify" vertical="top" wrapText="1"/>
      <protection locked="0"/>
    </xf>
    <xf numFmtId="0" fontId="34" fillId="7" borderId="53" xfId="0" applyFont="1" applyFill="1" applyBorder="1" applyAlignment="1" applyProtection="1">
      <alignment horizontal="center" vertical="top" wrapText="1"/>
      <protection locked="0"/>
    </xf>
    <xf numFmtId="49" fontId="33" fillId="7" borderId="48" xfId="0" applyNumberFormat="1" applyFont="1" applyFill="1" applyBorder="1" applyAlignment="1" applyProtection="1">
      <alignment horizontal="center" vertical="top" wrapText="1"/>
      <protection locked="0"/>
    </xf>
    <xf numFmtId="0" fontId="33" fillId="7" borderId="49" xfId="0" applyFont="1" applyFill="1" applyBorder="1" applyAlignment="1" applyProtection="1">
      <alignment horizontal="justify" vertical="top" wrapText="1"/>
      <protection locked="0"/>
    </xf>
    <xf numFmtId="0" fontId="33" fillId="7" borderId="49" xfId="0" applyFont="1" applyFill="1" applyBorder="1" applyAlignment="1" applyProtection="1">
      <alignment horizontal="center" vertical="top" wrapText="1"/>
      <protection locked="0"/>
    </xf>
    <xf numFmtId="49" fontId="33" fillId="7" borderId="27" xfId="0" applyNumberFormat="1" applyFont="1" applyFill="1" applyBorder="1" applyAlignment="1" applyProtection="1">
      <alignment horizontal="center" vertical="top" wrapText="1"/>
      <protection locked="0"/>
    </xf>
    <xf numFmtId="0" fontId="33" fillId="7" borderId="50" xfId="0" applyFont="1" applyFill="1" applyBorder="1" applyAlignment="1" applyProtection="1">
      <alignment horizontal="justify" vertical="top" wrapText="1"/>
      <protection locked="0"/>
    </xf>
    <xf numFmtId="0" fontId="33" fillId="7" borderId="50" xfId="0" applyFont="1" applyFill="1" applyBorder="1" applyAlignment="1" applyProtection="1">
      <alignment horizontal="center" vertical="top" wrapText="1"/>
      <protection locked="0"/>
    </xf>
    <xf numFmtId="49" fontId="33" fillId="7" borderId="30" xfId="0" applyNumberFormat="1" applyFont="1" applyFill="1" applyBorder="1" applyAlignment="1" applyProtection="1">
      <alignment horizontal="center" vertical="top" wrapText="1"/>
      <protection locked="0"/>
    </xf>
    <xf numFmtId="0" fontId="33" fillId="7" borderId="53" xfId="0" applyFont="1" applyFill="1" applyBorder="1" applyAlignment="1" applyProtection="1">
      <alignment horizontal="justify" vertical="top" wrapText="1"/>
      <protection locked="0"/>
    </xf>
    <xf numFmtId="0" fontId="33" fillId="7" borderId="53" xfId="0" applyFont="1" applyFill="1" applyBorder="1" applyAlignment="1" applyProtection="1">
      <alignment horizontal="center" vertical="top" wrapText="1"/>
      <protection locked="0"/>
    </xf>
    <xf numFmtId="49" fontId="35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49" xfId="0" applyFont="1" applyFill="1" applyBorder="1" applyAlignment="1" applyProtection="1">
      <alignment horizontal="justify" vertical="center" wrapText="1"/>
      <protection locked="0"/>
    </xf>
    <xf numFmtId="0" fontId="35" fillId="7" borderId="49" xfId="0" applyFont="1" applyFill="1" applyBorder="1" applyAlignment="1" applyProtection="1">
      <alignment horizontal="center" vertical="center" wrapText="1"/>
      <protection locked="0"/>
    </xf>
    <xf numFmtId="49" fontId="35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50" xfId="0" applyFont="1" applyFill="1" applyBorder="1" applyAlignment="1" applyProtection="1">
      <alignment horizontal="justify" vertical="center" wrapText="1"/>
      <protection locked="0"/>
    </xf>
    <xf numFmtId="0" fontId="35" fillId="7" borderId="50" xfId="0" applyFont="1" applyFill="1" applyBorder="1" applyAlignment="1" applyProtection="1">
      <alignment horizontal="center" vertical="center" wrapText="1"/>
      <protection locked="0"/>
    </xf>
    <xf numFmtId="49" fontId="35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52" xfId="0" applyFont="1" applyFill="1" applyBorder="1" applyAlignment="1" applyProtection="1">
      <alignment horizontal="justify" vertical="center" wrapText="1"/>
      <protection locked="0"/>
    </xf>
    <xf numFmtId="0" fontId="35" fillId="7" borderId="52" xfId="0" applyFont="1" applyFill="1" applyBorder="1" applyAlignment="1" applyProtection="1">
      <alignment horizontal="center" vertical="center" wrapText="1"/>
      <protection locked="0"/>
    </xf>
    <xf numFmtId="49" fontId="3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49" xfId="0" applyFont="1" applyFill="1" applyBorder="1" applyAlignment="1" applyProtection="1">
      <alignment horizontal="justify" vertical="center" wrapText="1"/>
      <protection locked="0"/>
    </xf>
    <xf numFmtId="0" fontId="37" fillId="7" borderId="49" xfId="0" applyFont="1" applyFill="1" applyBorder="1" applyAlignment="1" applyProtection="1">
      <alignment horizontal="center" vertical="center" wrapText="1"/>
      <protection locked="0"/>
    </xf>
    <xf numFmtId="49" fontId="37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50" xfId="0" applyFont="1" applyFill="1" applyBorder="1" applyAlignment="1" applyProtection="1">
      <alignment horizontal="justify" vertical="center" wrapText="1"/>
      <protection locked="0"/>
    </xf>
    <xf numFmtId="0" fontId="37" fillId="7" borderId="50" xfId="0" applyFont="1" applyFill="1" applyBorder="1" applyAlignment="1" applyProtection="1">
      <alignment horizontal="center" vertical="center" wrapText="1"/>
      <protection locked="0"/>
    </xf>
    <xf numFmtId="49" fontId="37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53" xfId="0" applyFont="1" applyFill="1" applyBorder="1" applyAlignment="1" applyProtection="1">
      <alignment horizontal="justify" vertical="center" wrapText="1"/>
      <protection locked="0"/>
    </xf>
    <xf numFmtId="0" fontId="37" fillId="7" borderId="53" xfId="0" applyFont="1" applyFill="1" applyBorder="1" applyAlignment="1" applyProtection="1">
      <alignment horizontal="center" vertical="center" wrapText="1"/>
      <protection locked="0"/>
    </xf>
    <xf numFmtId="49" fontId="37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25" xfId="0" applyFont="1" applyFill="1" applyBorder="1" applyAlignment="1" applyProtection="1">
      <alignment horizontal="justify" vertical="center" wrapText="1"/>
      <protection locked="0"/>
    </xf>
    <xf numFmtId="0" fontId="37" fillId="7" borderId="56" xfId="0" applyFont="1" applyFill="1" applyBorder="1" applyAlignment="1" applyProtection="1">
      <alignment horizontal="justify" vertical="center" wrapText="1"/>
      <protection locked="0"/>
    </xf>
    <xf numFmtId="0" fontId="37" fillId="7" borderId="58" xfId="0" applyFont="1" applyFill="1" applyBorder="1" applyAlignment="1" applyProtection="1">
      <alignment horizontal="center" vertical="center" wrapText="1"/>
      <protection locked="0"/>
    </xf>
    <xf numFmtId="49" fontId="37" fillId="7" borderId="59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60" xfId="0" applyFont="1" applyFill="1" applyBorder="1" applyAlignment="1" applyProtection="1">
      <alignment horizontal="justify" vertical="center" wrapText="1"/>
      <protection locked="0"/>
    </xf>
    <xf numFmtId="0" fontId="37" fillId="7" borderId="28" xfId="0" applyFont="1" applyFill="1" applyBorder="1" applyAlignment="1" applyProtection="1">
      <alignment horizontal="justify" vertical="center" wrapText="1"/>
      <protection locked="0"/>
    </xf>
    <xf numFmtId="49" fontId="37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31" xfId="0" applyFont="1" applyFill="1" applyBorder="1" applyAlignment="1" applyProtection="1">
      <alignment horizontal="justify" vertical="center" wrapText="1"/>
      <protection locked="0"/>
    </xf>
    <xf numFmtId="0" fontId="37" fillId="7" borderId="55" xfId="0" applyFont="1" applyFill="1" applyBorder="1" applyAlignment="1" applyProtection="1">
      <alignment horizontal="justify" vertical="center" wrapText="1"/>
      <protection locked="0"/>
    </xf>
    <xf numFmtId="0" fontId="37" fillId="7" borderId="52" xfId="0" applyFont="1" applyFill="1" applyBorder="1" applyAlignment="1" applyProtection="1">
      <alignment horizontal="center" vertical="center" wrapText="1"/>
      <protection locked="0"/>
    </xf>
    <xf numFmtId="49" fontId="26" fillId="7" borderId="7" xfId="0" applyNumberFormat="1" applyFont="1" applyFill="1" applyBorder="1" applyAlignment="1" applyProtection="1">
      <alignment horizontal="center" vertical="center"/>
      <protection locked="0"/>
    </xf>
    <xf numFmtId="49" fontId="26" fillId="7" borderId="5" xfId="0" applyNumberFormat="1" applyFont="1" applyFill="1" applyBorder="1" applyAlignment="1" applyProtection="1">
      <alignment horizontal="center" vertical="center"/>
      <protection locked="0"/>
    </xf>
    <xf numFmtId="49" fontId="26" fillId="7" borderId="8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right" vertical="center"/>
      <protection locked="0"/>
    </xf>
    <xf numFmtId="0" fontId="0" fillId="7" borderId="0" xfId="0" applyFill="1" applyAlignment="1" applyProtection="1">
      <alignment vertical="center"/>
      <protection locked="0"/>
    </xf>
    <xf numFmtId="9" fontId="5" fillId="7" borderId="0" xfId="0" applyNumberFormat="1" applyFont="1" applyFill="1" applyAlignment="1" applyProtection="1">
      <alignment horizontal="right" vertical="center"/>
      <protection locked="0"/>
    </xf>
    <xf numFmtId="0" fontId="32" fillId="7" borderId="7" xfId="0" applyFont="1" applyFill="1" applyBorder="1" applyAlignment="1" applyProtection="1">
      <alignment horizontal="justify" vertical="center" wrapText="1"/>
      <protection locked="0"/>
    </xf>
    <xf numFmtId="0" fontId="32" fillId="7" borderId="5" xfId="0" applyFont="1" applyFill="1" applyBorder="1" applyAlignment="1" applyProtection="1">
      <alignment horizontal="justify" vertical="center" wrapText="1"/>
      <protection locked="0"/>
    </xf>
    <xf numFmtId="0" fontId="32" fillId="7" borderId="6" xfId="0" applyFont="1" applyFill="1" applyBorder="1" applyAlignment="1" applyProtection="1">
      <alignment horizontal="justify" vertical="center" wrapText="1"/>
      <protection locked="0"/>
    </xf>
    <xf numFmtId="0" fontId="34" fillId="7" borderId="7" xfId="0" applyFont="1" applyFill="1" applyBorder="1" applyAlignment="1" applyProtection="1">
      <alignment horizontal="justify" vertical="center" wrapText="1"/>
      <protection locked="0"/>
    </xf>
    <xf numFmtId="0" fontId="34" fillId="7" borderId="5" xfId="0" applyFont="1" applyFill="1" applyBorder="1" applyAlignment="1" applyProtection="1">
      <alignment horizontal="justify" vertical="center" wrapText="1"/>
      <protection locked="0"/>
    </xf>
    <xf numFmtId="0" fontId="34" fillId="7" borderId="8" xfId="0" applyFont="1" applyFill="1" applyBorder="1" applyAlignment="1" applyProtection="1">
      <alignment horizontal="justify" vertical="center" wrapText="1"/>
      <protection locked="0"/>
    </xf>
    <xf numFmtId="0" fontId="33" fillId="7" borderId="7" xfId="0" applyFont="1" applyFill="1" applyBorder="1" applyAlignment="1" applyProtection="1">
      <alignment horizontal="justify" vertical="center" wrapText="1"/>
      <protection locked="0"/>
    </xf>
    <xf numFmtId="0" fontId="33" fillId="7" borderId="5" xfId="0" applyFont="1" applyFill="1" applyBorder="1" applyAlignment="1" applyProtection="1">
      <alignment horizontal="justify" vertical="center" wrapText="1"/>
      <protection locked="0"/>
    </xf>
    <xf numFmtId="0" fontId="33" fillId="7" borderId="8" xfId="0" applyFont="1" applyFill="1" applyBorder="1" applyAlignment="1" applyProtection="1">
      <alignment horizontal="justify" vertical="center" wrapText="1"/>
      <protection locked="0"/>
    </xf>
    <xf numFmtId="0" fontId="64" fillId="7" borderId="10" xfId="0" applyFont="1" applyFill="1" applyBorder="1" applyAlignment="1" applyProtection="1">
      <alignment horizontal="center" vertical="center"/>
      <protection locked="0"/>
    </xf>
    <xf numFmtId="49" fontId="26" fillId="7" borderId="9" xfId="0" applyNumberFormat="1" applyFont="1" applyFill="1" applyBorder="1" applyAlignment="1" applyProtection="1">
      <alignment horizontal="center" vertical="center"/>
      <protection locked="0"/>
    </xf>
    <xf numFmtId="49" fontId="26" fillId="7" borderId="61" xfId="0" applyNumberFormat="1" applyFont="1" applyFill="1" applyBorder="1" applyAlignment="1" applyProtection="1">
      <alignment horizontal="center" vertical="center"/>
      <protection locked="0"/>
    </xf>
    <xf numFmtId="49" fontId="26" fillId="7" borderId="6" xfId="0" applyNumberFormat="1" applyFont="1" applyFill="1" applyBorder="1" applyAlignment="1" applyProtection="1">
      <alignment horizontal="center" vertical="center"/>
      <protection locked="0"/>
    </xf>
    <xf numFmtId="168" fontId="33" fillId="2" borderId="45" xfId="0" applyNumberFormat="1" applyFont="1" applyFill="1" applyBorder="1" applyAlignment="1" applyProtection="1">
      <alignment horizontal="center" vertical="center"/>
      <protection hidden="1"/>
    </xf>
    <xf numFmtId="44" fontId="53" fillId="2" borderId="20" xfId="0" applyNumberFormat="1" applyFont="1" applyFill="1" applyBorder="1" applyAlignment="1" applyProtection="1">
      <alignment horizontal="right" vertical="center"/>
      <protection hidden="1"/>
    </xf>
    <xf numFmtId="165" fontId="73" fillId="2" borderId="4" xfId="0" applyNumberFormat="1" applyFont="1" applyFill="1" applyBorder="1" applyAlignment="1" applyProtection="1">
      <alignment horizontal="center" vertical="center"/>
      <protection hidden="1"/>
    </xf>
    <xf numFmtId="169" fontId="33" fillId="2" borderId="45" xfId="0" applyNumberFormat="1" applyFont="1" applyFill="1" applyBorder="1" applyAlignment="1" applyProtection="1">
      <alignment horizontal="center" vertical="center"/>
      <protection hidden="1"/>
    </xf>
    <xf numFmtId="166" fontId="33" fillId="2" borderId="67" xfId="0" applyNumberFormat="1" applyFont="1" applyFill="1" applyBorder="1" applyAlignment="1" applyProtection="1">
      <alignment horizontal="center" vertical="center"/>
      <protection hidden="1"/>
    </xf>
    <xf numFmtId="165" fontId="59" fillId="2" borderId="22" xfId="0" applyNumberFormat="1" applyFont="1" applyFill="1" applyBorder="1" applyAlignment="1" applyProtection="1">
      <alignment horizontal="center" vertical="center"/>
      <protection hidden="1"/>
    </xf>
    <xf numFmtId="165" fontId="59" fillId="2" borderId="21" xfId="0" applyNumberFormat="1" applyFont="1" applyFill="1" applyBorder="1" applyAlignment="1" applyProtection="1">
      <alignment horizontal="center" vertical="center"/>
      <protection hidden="1"/>
    </xf>
    <xf numFmtId="0" fontId="52" fillId="0" borderId="4" xfId="0" applyFont="1" applyBorder="1" applyAlignment="1" applyProtection="1">
      <alignment horizontal="center" vertical="center" wrapText="1"/>
      <protection hidden="1"/>
    </xf>
    <xf numFmtId="7" fontId="23" fillId="0" borderId="46" xfId="0" applyNumberFormat="1" applyFont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75" fillId="7" borderId="57" xfId="0" applyFont="1" applyFill="1" applyBorder="1" applyAlignment="1" applyProtection="1">
      <alignment horizontal="center" vertical="center" wrapText="1"/>
      <protection locked="0"/>
    </xf>
    <xf numFmtId="0" fontId="75" fillId="7" borderId="55" xfId="0" applyFont="1" applyFill="1" applyBorder="1" applyAlignment="1" applyProtection="1">
      <alignment horizontal="center" vertical="center" wrapText="1"/>
      <protection locked="0"/>
    </xf>
    <xf numFmtId="0" fontId="75" fillId="7" borderId="56" xfId="0" applyFont="1" applyFill="1" applyBorder="1" applyAlignment="1" applyProtection="1">
      <alignment horizontal="center" vertical="center" wrapText="1"/>
      <protection locked="0"/>
    </xf>
    <xf numFmtId="168" fontId="21" fillId="0" borderId="0" xfId="0" applyNumberFormat="1" applyFont="1" applyAlignment="1" applyProtection="1">
      <alignment horizontal="center" vertical="center"/>
      <protection hidden="1"/>
    </xf>
    <xf numFmtId="2" fontId="0" fillId="2" borderId="0" xfId="0" applyNumberFormat="1" applyFill="1" applyAlignment="1">
      <alignment horizontal="center" vertical="center"/>
    </xf>
    <xf numFmtId="0" fontId="48" fillId="2" borderId="42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8" fillId="2" borderId="44" xfId="0" applyFont="1" applyFill="1" applyBorder="1" applyAlignment="1">
      <alignment horizontal="center" vertical="center"/>
    </xf>
    <xf numFmtId="166" fontId="33" fillId="2" borderId="20" xfId="0" applyNumberFormat="1" applyFont="1" applyFill="1" applyBorder="1" applyAlignment="1">
      <alignment horizontal="center" vertical="center"/>
    </xf>
    <xf numFmtId="165" fontId="48" fillId="2" borderId="11" xfId="0" applyNumberFormat="1" applyFont="1" applyFill="1" applyBorder="1" applyAlignment="1">
      <alignment vertical="center"/>
    </xf>
    <xf numFmtId="166" fontId="33" fillId="2" borderId="45" xfId="0" applyNumberFormat="1" applyFont="1" applyFill="1" applyBorder="1" applyAlignment="1">
      <alignment horizontal="center" vertical="center"/>
    </xf>
    <xf numFmtId="165" fontId="48" fillId="2" borderId="42" xfId="0" applyNumberFormat="1" applyFont="1" applyFill="1" applyBorder="1" applyAlignment="1">
      <alignment vertical="center"/>
    </xf>
    <xf numFmtId="168" fontId="33" fillId="2" borderId="45" xfId="0" applyNumberFormat="1" applyFont="1" applyFill="1" applyBorder="1" applyAlignment="1">
      <alignment vertical="center"/>
    </xf>
    <xf numFmtId="0" fontId="33" fillId="2" borderId="35" xfId="0" applyFont="1" applyFill="1" applyBorder="1" applyAlignment="1">
      <alignment horizontal="center" vertical="center"/>
    </xf>
    <xf numFmtId="166" fontId="33" fillId="2" borderId="23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44" fontId="0" fillId="2" borderId="0" xfId="0" applyNumberFormat="1" applyFill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0" fillId="2" borderId="13" xfId="0" applyFont="1" applyFill="1" applyBorder="1" applyAlignment="1">
      <alignment horizontal="center" vertical="center"/>
    </xf>
    <xf numFmtId="0" fontId="70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hidden="1"/>
    </xf>
    <xf numFmtId="44" fontId="0" fillId="2" borderId="46" xfId="0" applyNumberFormat="1" applyFill="1" applyBorder="1" applyAlignment="1" applyProtection="1">
      <alignment horizontal="right" vertical="center"/>
      <protection hidden="1"/>
    </xf>
    <xf numFmtId="165" fontId="0" fillId="2" borderId="47" xfId="0" applyNumberFormat="1" applyFill="1" applyBorder="1" applyAlignment="1" applyProtection="1">
      <alignment horizontal="right" vertical="center"/>
      <protection hidden="1"/>
    </xf>
    <xf numFmtId="1" fontId="0" fillId="2" borderId="0" xfId="0" applyNumberFormat="1" applyFill="1" applyAlignment="1">
      <alignment vertical="center"/>
    </xf>
    <xf numFmtId="9" fontId="38" fillId="2" borderId="0" xfId="0" applyNumberFormat="1" applyFont="1" applyFill="1" applyAlignment="1">
      <alignment vertical="center"/>
    </xf>
    <xf numFmtId="165" fontId="38" fillId="2" borderId="0" xfId="0" applyNumberFormat="1" applyFont="1" applyFill="1" applyAlignment="1">
      <alignment vertical="center"/>
    </xf>
    <xf numFmtId="2" fontId="0" fillId="2" borderId="46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44" fontId="53" fillId="2" borderId="35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>
      <alignment horizontal="center" vertical="center"/>
    </xf>
    <xf numFmtId="165" fontId="53" fillId="2" borderId="0" xfId="0" applyNumberFormat="1" applyFont="1" applyFill="1" applyAlignment="1">
      <alignment horizontal="right" vertical="center"/>
    </xf>
    <xf numFmtId="0" fontId="52" fillId="2" borderId="0" xfId="0" applyFont="1" applyFill="1" applyAlignment="1">
      <alignment horizontal="center" vertical="center"/>
    </xf>
    <xf numFmtId="2" fontId="0" fillId="2" borderId="0" xfId="0" applyNumberFormat="1" applyFill="1" applyAlignment="1" applyProtection="1">
      <alignment horizontal="center" vertical="center"/>
      <protection hidden="1"/>
    </xf>
    <xf numFmtId="49" fontId="0" fillId="2" borderId="0" xfId="0" applyNumberFormat="1" applyFill="1" applyAlignment="1">
      <alignment horizontal="center" vertical="center"/>
    </xf>
    <xf numFmtId="44" fontId="0" fillId="2" borderId="4" xfId="0" applyNumberFormat="1" applyFill="1" applyBorder="1" applyAlignment="1">
      <alignment horizontal="center" vertical="center" wrapText="1"/>
    </xf>
    <xf numFmtId="44" fontId="0" fillId="2" borderId="21" xfId="0" applyNumberFormat="1" applyFill="1" applyBorder="1" applyAlignment="1">
      <alignment horizontal="center" vertical="center" wrapText="1"/>
    </xf>
    <xf numFmtId="7" fontId="0" fillId="2" borderId="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" fontId="0" fillId="2" borderId="0" xfId="0" applyNumberForma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33" fillId="2" borderId="4" xfId="0" applyFont="1" applyFill="1" applyBorder="1" applyAlignment="1">
      <alignment horizontal="center" vertical="center" wrapText="1"/>
    </xf>
    <xf numFmtId="1" fontId="0" fillId="2" borderId="11" xfId="0" applyNumberFormat="1" applyFill="1" applyBorder="1" applyAlignment="1" applyProtection="1">
      <alignment horizontal="center" vertical="center"/>
      <protection hidden="1"/>
    </xf>
    <xf numFmtId="168" fontId="0" fillId="2" borderId="20" xfId="0" applyNumberFormat="1" applyFill="1" applyBorder="1" applyAlignment="1" applyProtection="1">
      <alignment horizontal="right" vertical="center"/>
      <protection locked="0"/>
    </xf>
    <xf numFmtId="168" fontId="0" fillId="2" borderId="13" xfId="0" applyNumberFormat="1" applyFill="1" applyBorder="1" applyAlignment="1" applyProtection="1">
      <alignment horizontal="right" vertical="center"/>
      <protection hidden="1"/>
    </xf>
    <xf numFmtId="168" fontId="0" fillId="2" borderId="20" xfId="0" applyNumberFormat="1" applyFill="1" applyBorder="1" applyAlignment="1" applyProtection="1">
      <alignment horizontal="right" vertical="center"/>
      <protection hidden="1"/>
    </xf>
    <xf numFmtId="165" fontId="55" fillId="0" borderId="14" xfId="0" applyNumberFormat="1" applyFont="1" applyBorder="1" applyAlignment="1">
      <alignment horizontal="right" vertical="center"/>
    </xf>
    <xf numFmtId="2" fontId="58" fillId="2" borderId="0" xfId="0" applyNumberFormat="1" applyFont="1" applyFill="1" applyAlignment="1" applyProtection="1">
      <alignment vertical="center" wrapText="1"/>
      <protection hidden="1"/>
    </xf>
    <xf numFmtId="1" fontId="0" fillId="2" borderId="10" xfId="0" applyNumberFormat="1" applyFill="1" applyBorder="1" applyAlignment="1" applyProtection="1">
      <alignment horizontal="center" vertical="center"/>
      <protection hidden="1"/>
    </xf>
    <xf numFmtId="168" fontId="0" fillId="2" borderId="4" xfId="0" applyNumberFormat="1" applyFill="1" applyBorder="1" applyAlignment="1" applyProtection="1">
      <alignment horizontal="right" vertical="center"/>
      <protection locked="0"/>
    </xf>
    <xf numFmtId="168" fontId="0" fillId="2" borderId="21" xfId="0" applyNumberFormat="1" applyFill="1" applyBorder="1" applyAlignment="1" applyProtection="1">
      <alignment horizontal="right" vertical="center"/>
      <protection hidden="1"/>
    </xf>
    <xf numFmtId="168" fontId="0" fillId="2" borderId="4" xfId="0" applyNumberFormat="1" applyFill="1" applyBorder="1" applyAlignment="1" applyProtection="1">
      <alignment horizontal="right" vertical="center"/>
      <protection hidden="1"/>
    </xf>
    <xf numFmtId="4" fontId="72" fillId="0" borderId="14" xfId="0" applyNumberFormat="1" applyFont="1" applyBorder="1" applyAlignment="1">
      <alignment horizontal="right" vertical="center"/>
    </xf>
    <xf numFmtId="168" fontId="0" fillId="4" borderId="4" xfId="0" applyNumberFormat="1" applyFill="1" applyBorder="1" applyAlignment="1" applyProtection="1">
      <alignment horizontal="right" vertical="center"/>
      <protection locked="0"/>
    </xf>
    <xf numFmtId="4" fontId="72" fillId="2" borderId="14" xfId="0" applyNumberFormat="1" applyFont="1" applyFill="1" applyBorder="1" applyAlignment="1">
      <alignment horizontal="right" vertical="center"/>
    </xf>
    <xf numFmtId="2" fontId="54" fillId="2" borderId="0" xfId="0" applyNumberFormat="1" applyFont="1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165" fontId="55" fillId="2" borderId="1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165" fontId="48" fillId="2" borderId="0" xfId="0" applyNumberFormat="1" applyFont="1" applyFill="1" applyAlignment="1" applyProtection="1">
      <alignment vertical="center"/>
      <protection hidden="1"/>
    </xf>
    <xf numFmtId="2" fontId="37" fillId="2" borderId="0" xfId="0" applyNumberFormat="1" applyFont="1" applyFill="1" applyAlignment="1" applyProtection="1">
      <alignment horizontal="center" vertical="center"/>
      <protection hidden="1"/>
    </xf>
    <xf numFmtId="165" fontId="33" fillId="2" borderId="0" xfId="0" applyNumberFormat="1" applyFont="1" applyFill="1" applyAlignment="1" applyProtection="1">
      <alignment horizontal="center"/>
      <protection hidden="1"/>
    </xf>
    <xf numFmtId="2" fontId="0" fillId="2" borderId="20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hidden="1"/>
    </xf>
    <xf numFmtId="165" fontId="0" fillId="2" borderId="35" xfId="0" applyNumberFormat="1" applyFill="1" applyBorder="1" applyAlignment="1" applyProtection="1">
      <alignment horizontal="right" vertical="center"/>
      <protection hidden="1"/>
    </xf>
    <xf numFmtId="165" fontId="0" fillId="2" borderId="16" xfId="0" applyNumberFormat="1" applyFill="1" applyBorder="1" applyAlignment="1" applyProtection="1">
      <alignment horizontal="right" vertical="center"/>
      <protection hidden="1"/>
    </xf>
    <xf numFmtId="7" fontId="0" fillId="2" borderId="35" xfId="0" applyNumberFormat="1" applyFill="1" applyBorder="1" applyAlignment="1" applyProtection="1">
      <alignment horizontal="right" vertical="center"/>
      <protection hidden="1"/>
    </xf>
    <xf numFmtId="7" fontId="21" fillId="2" borderId="0" xfId="0" applyNumberFormat="1" applyFont="1" applyFill="1" applyAlignment="1" applyProtection="1">
      <alignment horizontal="right" vertical="center"/>
      <protection hidden="1"/>
    </xf>
    <xf numFmtId="165" fontId="5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70" xfId="0" applyBorder="1" applyAlignment="1">
      <alignment horizontal="center" vertical="center"/>
    </xf>
    <xf numFmtId="7" fontId="21" fillId="2" borderId="79" xfId="0" applyNumberFormat="1" applyFont="1" applyFill="1" applyBorder="1" applyAlignment="1" applyProtection="1">
      <alignment vertical="center"/>
      <protection hidden="1"/>
    </xf>
    <xf numFmtId="1" fontId="17" fillId="2" borderId="0" xfId="0" applyNumberFormat="1" applyFont="1" applyFill="1" applyAlignment="1">
      <alignment horizontal="right" vertical="center"/>
    </xf>
    <xf numFmtId="2" fontId="59" fillId="5" borderId="0" xfId="0" applyNumberFormat="1" applyFont="1" applyFill="1" applyAlignment="1">
      <alignment horizontal="right" vertical="center"/>
    </xf>
    <xf numFmtId="168" fontId="59" fillId="5" borderId="0" xfId="0" applyNumberFormat="1" applyFont="1" applyFill="1" applyAlignment="1" applyProtection="1">
      <alignment horizontal="center" vertical="center"/>
      <protection hidden="1"/>
    </xf>
    <xf numFmtId="10" fontId="59" fillId="5" borderId="0" xfId="0" applyNumberFormat="1" applyFont="1" applyFill="1" applyAlignment="1" applyProtection="1">
      <alignment horizontal="center" vertical="center"/>
      <protection hidden="1"/>
    </xf>
    <xf numFmtId="0" fontId="33" fillId="0" borderId="12" xfId="0" applyFont="1" applyBorder="1" applyAlignment="1">
      <alignment horizontal="center" vertical="center"/>
    </xf>
    <xf numFmtId="165" fontId="21" fillId="2" borderId="16" xfId="0" applyNumberFormat="1" applyFont="1" applyFill="1" applyBorder="1" applyProtection="1">
      <protection hidden="1"/>
    </xf>
    <xf numFmtId="165" fontId="50" fillId="2" borderId="0" xfId="0" applyNumberFormat="1" applyFont="1" applyFill="1" applyAlignment="1">
      <alignment horizontal="center" vertical="center"/>
    </xf>
    <xf numFmtId="2" fontId="59" fillId="6" borderId="0" xfId="0" applyNumberFormat="1" applyFont="1" applyFill="1" applyAlignment="1">
      <alignment horizontal="right" vertical="center"/>
    </xf>
    <xf numFmtId="168" fontId="59" fillId="6" borderId="0" xfId="0" applyNumberFormat="1" applyFont="1" applyFill="1" applyAlignment="1" applyProtection="1">
      <alignment horizontal="center" vertical="center"/>
      <protection hidden="1"/>
    </xf>
    <xf numFmtId="10" fontId="59" fillId="6" borderId="0" xfId="0" applyNumberFormat="1" applyFont="1" applyFill="1" applyAlignment="1" applyProtection="1">
      <alignment horizontal="center" vertical="center"/>
      <protection hidden="1"/>
    </xf>
    <xf numFmtId="0" fontId="22" fillId="2" borderId="4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49" fontId="52" fillId="2" borderId="4" xfId="0" applyNumberFormat="1" applyFont="1" applyFill="1" applyBorder="1" applyAlignment="1">
      <alignment horizontal="center" vertical="center" wrapText="1"/>
    </xf>
    <xf numFmtId="0" fontId="57" fillId="2" borderId="11" xfId="0" applyFont="1" applyFill="1" applyBorder="1" applyAlignment="1">
      <alignment vertical="center" wrapText="1"/>
    </xf>
    <xf numFmtId="0" fontId="57" fillId="2" borderId="13" xfId="0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10" fontId="22" fillId="0" borderId="21" xfId="0" applyNumberFormat="1" applyFont="1" applyBorder="1" applyAlignment="1" applyProtection="1">
      <alignment horizontal="center" vertical="center" wrapText="1"/>
      <protection hidden="1"/>
    </xf>
    <xf numFmtId="0" fontId="52" fillId="2" borderId="20" xfId="0" applyFont="1" applyFill="1" applyBorder="1" applyAlignment="1">
      <alignment horizontal="center" vertical="center" wrapText="1"/>
    </xf>
    <xf numFmtId="10" fontId="22" fillId="0" borderId="16" xfId="0" applyNumberFormat="1" applyFont="1" applyBorder="1" applyAlignment="1" applyProtection="1">
      <alignment horizontal="center" vertical="center" wrapText="1"/>
      <protection hidden="1"/>
    </xf>
    <xf numFmtId="0" fontId="52" fillId="2" borderId="11" xfId="0" applyFont="1" applyFill="1" applyBorder="1" applyAlignment="1">
      <alignment horizontal="center" vertical="center" wrapText="1"/>
    </xf>
    <xf numFmtId="165" fontId="52" fillId="2" borderId="22" xfId="0" applyNumberFormat="1" applyFont="1" applyFill="1" applyBorder="1" applyAlignment="1">
      <alignment horizontal="center" vertical="center" wrapText="1"/>
    </xf>
    <xf numFmtId="10" fontId="56" fillId="2" borderId="22" xfId="0" applyNumberFormat="1" applyFont="1" applyFill="1" applyBorder="1" applyAlignment="1">
      <alignment horizontal="center" vertical="center"/>
    </xf>
    <xf numFmtId="10" fontId="56" fillId="2" borderId="21" xfId="0" applyNumberFormat="1" applyFont="1" applyFill="1" applyBorder="1" applyAlignment="1">
      <alignment horizontal="center" vertical="center"/>
    </xf>
    <xf numFmtId="49" fontId="46" fillId="2" borderId="4" xfId="0" applyNumberFormat="1" applyFont="1" applyFill="1" applyBorder="1" applyAlignment="1">
      <alignment horizontal="center" vertical="center" wrapText="1"/>
    </xf>
    <xf numFmtId="44" fontId="46" fillId="2" borderId="4" xfId="0" applyNumberFormat="1" applyFont="1" applyFill="1" applyBorder="1" applyAlignment="1">
      <alignment horizontal="center" vertical="center" wrapText="1"/>
    </xf>
    <xf numFmtId="7" fontId="46" fillId="2" borderId="4" xfId="0" applyNumberFormat="1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165" fontId="23" fillId="2" borderId="0" xfId="0" applyNumberFormat="1" applyFont="1" applyFill="1" applyAlignment="1" applyProtection="1">
      <alignment horizontal="center" vertical="center" wrapText="1"/>
      <protection locked="0"/>
    </xf>
    <xf numFmtId="1" fontId="42" fillId="2" borderId="0" xfId="0" applyNumberFormat="1" applyFont="1" applyFill="1" applyAlignment="1">
      <alignment horizontal="left" vertical="center"/>
    </xf>
    <xf numFmtId="0" fontId="48" fillId="0" borderId="10" xfId="0" applyFont="1" applyBorder="1" applyAlignment="1">
      <alignment horizontal="right" vertical="center"/>
    </xf>
    <xf numFmtId="167" fontId="0" fillId="2" borderId="0" xfId="0" applyNumberForma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2" fillId="0" borderId="35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4" xfId="0" applyFont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horizontal="center" vertical="center"/>
    </xf>
    <xf numFmtId="14" fontId="38" fillId="0" borderId="1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64" fillId="0" borderId="21" xfId="0" applyFont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0" fontId="44" fillId="0" borderId="4" xfId="0" applyFont="1" applyBorder="1" applyAlignment="1">
      <alignment vertical="center"/>
    </xf>
    <xf numFmtId="1" fontId="22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/>
    <xf numFmtId="0" fontId="5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32" fillId="0" borderId="7" xfId="0" applyFont="1" applyBorder="1" applyAlignment="1" applyProtection="1">
      <alignment horizontal="justify" vertical="center" wrapText="1"/>
      <protection locked="0"/>
    </xf>
    <xf numFmtId="0" fontId="32" fillId="0" borderId="5" xfId="0" applyFont="1" applyBorder="1" applyAlignment="1" applyProtection="1">
      <alignment horizontal="justify" vertical="center" wrapText="1"/>
      <protection locked="0"/>
    </xf>
    <xf numFmtId="0" fontId="32" fillId="0" borderId="6" xfId="0" applyFont="1" applyBorder="1" applyAlignment="1" applyProtection="1">
      <alignment horizontal="justify" vertical="center" wrapText="1"/>
      <protection locked="0"/>
    </xf>
    <xf numFmtId="0" fontId="34" fillId="0" borderId="7" xfId="0" applyFont="1" applyBorder="1" applyAlignment="1" applyProtection="1">
      <alignment horizontal="justify" vertical="center" wrapText="1"/>
      <protection locked="0"/>
    </xf>
    <xf numFmtId="0" fontId="34" fillId="0" borderId="5" xfId="0" applyFont="1" applyBorder="1" applyAlignment="1" applyProtection="1">
      <alignment horizontal="justify" vertical="center" wrapText="1"/>
      <protection locked="0"/>
    </xf>
    <xf numFmtId="0" fontId="34" fillId="0" borderId="8" xfId="0" applyFont="1" applyBorder="1" applyAlignment="1" applyProtection="1">
      <alignment horizontal="justify" vertical="center" wrapText="1"/>
      <protection locked="0"/>
    </xf>
    <xf numFmtId="0" fontId="33" fillId="0" borderId="7" xfId="0" applyFont="1" applyBorder="1" applyAlignment="1" applyProtection="1">
      <alignment horizontal="justify" vertical="center" wrapText="1"/>
      <protection locked="0"/>
    </xf>
    <xf numFmtId="0" fontId="33" fillId="0" borderId="5" xfId="0" applyFont="1" applyBorder="1" applyAlignment="1" applyProtection="1">
      <alignment horizontal="justify" vertical="center" wrapText="1"/>
      <protection locked="0"/>
    </xf>
    <xf numFmtId="0" fontId="33" fillId="0" borderId="8" xfId="0" applyFont="1" applyBorder="1" applyAlignment="1" applyProtection="1">
      <alignment horizontal="justify" vertical="center" wrapText="1"/>
      <protection locked="0"/>
    </xf>
    <xf numFmtId="0" fontId="35" fillId="0" borderId="7" xfId="0" applyFont="1" applyBorder="1" applyAlignment="1" applyProtection="1">
      <alignment horizontal="justify" vertical="top" wrapText="1"/>
      <protection locked="0"/>
    </xf>
    <xf numFmtId="0" fontId="35" fillId="0" borderId="5" xfId="0" applyFont="1" applyBorder="1" applyAlignment="1" applyProtection="1">
      <alignment horizontal="justify" vertical="top" wrapText="1"/>
      <protection locked="0"/>
    </xf>
    <xf numFmtId="0" fontId="35" fillId="0" borderId="6" xfId="0" applyFont="1" applyBorder="1" applyAlignment="1" applyProtection="1">
      <alignment horizontal="justify" vertical="top" wrapText="1"/>
      <protection locked="0"/>
    </xf>
    <xf numFmtId="0" fontId="36" fillId="0" borderId="7" xfId="0" applyFont="1" applyBorder="1" applyAlignment="1" applyProtection="1">
      <alignment horizontal="justify" vertical="top" wrapText="1"/>
      <protection locked="0"/>
    </xf>
    <xf numFmtId="0" fontId="36" fillId="0" borderId="5" xfId="0" applyFont="1" applyBorder="1" applyAlignment="1" applyProtection="1">
      <alignment horizontal="justify" vertical="top" wrapText="1"/>
      <protection locked="0"/>
    </xf>
    <xf numFmtId="0" fontId="36" fillId="0" borderId="8" xfId="0" applyFont="1" applyBorder="1" applyAlignment="1" applyProtection="1">
      <alignment horizontal="justify" vertical="top" wrapText="1"/>
      <protection locked="0"/>
    </xf>
    <xf numFmtId="0" fontId="37" fillId="0" borderId="7" xfId="0" applyFont="1" applyBorder="1" applyAlignment="1" applyProtection="1">
      <alignment horizontal="justify" vertical="top" wrapText="1"/>
      <protection locked="0"/>
    </xf>
    <xf numFmtId="0" fontId="37" fillId="0" borderId="5" xfId="0" applyFont="1" applyBorder="1" applyAlignment="1" applyProtection="1">
      <alignment horizontal="justify" vertical="top" wrapText="1"/>
      <protection locked="0"/>
    </xf>
    <xf numFmtId="0" fontId="37" fillId="0" borderId="8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left" vertical="center"/>
    </xf>
    <xf numFmtId="168" fontId="0" fillId="0" borderId="4" xfId="0" applyNumberFormat="1" applyBorder="1" applyAlignment="1" applyProtection="1">
      <alignment horizontal="center" vertical="center"/>
      <protection hidden="1"/>
    </xf>
    <xf numFmtId="1" fontId="33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0" fontId="53" fillId="0" borderId="21" xfId="0" applyNumberFormat="1" applyFont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0" fontId="38" fillId="0" borderId="21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 wrapText="1"/>
    </xf>
    <xf numFmtId="165" fontId="19" fillId="0" borderId="0" xfId="0" applyNumberFormat="1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8" fillId="0" borderId="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42" fillId="0" borderId="0" xfId="0" applyNumberFormat="1" applyFont="1" applyAlignment="1">
      <alignment horizontal="left" vertical="center"/>
    </xf>
    <xf numFmtId="0" fontId="53" fillId="2" borderId="4" xfId="0" applyFont="1" applyFill="1" applyBorder="1" applyAlignment="1">
      <alignment horizontal="center" vertical="center" wrapText="1"/>
    </xf>
    <xf numFmtId="166" fontId="38" fillId="0" borderId="4" xfId="0" applyNumberFormat="1" applyFont="1" applyBorder="1" applyAlignment="1" applyProtection="1">
      <alignment horizontal="center" vertical="center"/>
      <protection hidden="1"/>
    </xf>
    <xf numFmtId="165" fontId="0" fillId="0" borderId="14" xfId="0" applyNumberFormat="1" applyBorder="1" applyAlignment="1">
      <alignment vertical="center"/>
    </xf>
    <xf numFmtId="0" fontId="38" fillId="2" borderId="4" xfId="0" applyFont="1" applyFill="1" applyBorder="1" applyAlignment="1">
      <alignment horizontal="center" vertical="center" wrapText="1"/>
    </xf>
    <xf numFmtId="169" fontId="17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23" fillId="0" borderId="72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" fontId="49" fillId="0" borderId="24" xfId="0" applyNumberFormat="1" applyFont="1" applyBorder="1" applyAlignment="1" applyProtection="1">
      <alignment horizontal="center" vertical="center" wrapText="1"/>
      <protection hidden="1"/>
    </xf>
    <xf numFmtId="1" fontId="49" fillId="0" borderId="25" xfId="0" applyNumberFormat="1" applyFont="1" applyBorder="1" applyAlignment="1" applyProtection="1">
      <alignment horizontal="center" vertical="center" wrapText="1"/>
      <protection hidden="1"/>
    </xf>
    <xf numFmtId="165" fontId="49" fillId="0" borderId="26" xfId="0" applyNumberFormat="1" applyFont="1" applyBorder="1" applyAlignment="1" applyProtection="1">
      <alignment horizontal="center" vertical="center" wrapText="1"/>
      <protection hidden="1"/>
    </xf>
    <xf numFmtId="1" fontId="49" fillId="0" borderId="27" xfId="0" applyNumberFormat="1" applyFont="1" applyBorder="1" applyAlignment="1" applyProtection="1">
      <alignment horizontal="center" vertical="center" wrapText="1"/>
      <protection hidden="1"/>
    </xf>
    <xf numFmtId="1" fontId="49" fillId="0" borderId="28" xfId="0" applyNumberFormat="1" applyFont="1" applyBorder="1" applyAlignment="1" applyProtection="1">
      <alignment horizontal="center" vertical="center" wrapText="1"/>
      <protection hidden="1"/>
    </xf>
    <xf numFmtId="165" fontId="49" fillId="0" borderId="29" xfId="0" applyNumberFormat="1" applyFont="1" applyBorder="1" applyAlignment="1" applyProtection="1">
      <alignment horizontal="center" vertical="center" wrapText="1"/>
      <protection hidden="1"/>
    </xf>
    <xf numFmtId="1" fontId="49" fillId="0" borderId="30" xfId="0" applyNumberFormat="1" applyFont="1" applyBorder="1" applyAlignment="1" applyProtection="1">
      <alignment horizontal="center" vertical="center" wrapText="1"/>
      <protection hidden="1"/>
    </xf>
    <xf numFmtId="1" fontId="49" fillId="0" borderId="31" xfId="0" applyNumberFormat="1" applyFont="1" applyBorder="1" applyAlignment="1" applyProtection="1">
      <alignment horizontal="center" vertical="center" wrapText="1"/>
      <protection hidden="1"/>
    </xf>
    <xf numFmtId="165" fontId="49" fillId="0" borderId="32" xfId="0" applyNumberFormat="1" applyFont="1" applyBorder="1" applyAlignment="1" applyProtection="1">
      <alignment horizontal="center" vertical="center" wrapText="1"/>
      <protection hidden="1"/>
    </xf>
    <xf numFmtId="1" fontId="49" fillId="0" borderId="33" xfId="0" applyNumberFormat="1" applyFont="1" applyBorder="1" applyAlignment="1" applyProtection="1">
      <alignment horizontal="center" vertical="center" wrapText="1"/>
      <protection hidden="1"/>
    </xf>
    <xf numFmtId="165" fontId="49" fillId="0" borderId="34" xfId="0" applyNumberFormat="1" applyFont="1" applyBorder="1" applyAlignment="1" applyProtection="1">
      <alignment horizontal="center" vertical="center" wrapText="1"/>
      <protection hidden="1"/>
    </xf>
    <xf numFmtId="1" fontId="49" fillId="0" borderId="17" xfId="0" applyNumberFormat="1" applyFont="1" applyBorder="1" applyAlignment="1">
      <alignment horizontal="center" vertical="center" wrapText="1"/>
    </xf>
    <xf numFmtId="165" fontId="49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67" fillId="0" borderId="4" xfId="0" applyFont="1" applyBorder="1" applyAlignment="1" applyProtection="1">
      <alignment horizontal="center" vertical="center"/>
      <protection hidden="1"/>
    </xf>
    <xf numFmtId="0" fontId="68" fillId="0" borderId="4" xfId="0" applyFont="1" applyBorder="1" applyAlignment="1" applyProtection="1">
      <alignment horizontal="center" vertical="center"/>
      <protection hidden="1"/>
    </xf>
    <xf numFmtId="1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70" fillId="2" borderId="21" xfId="0" applyFont="1" applyFill="1" applyBorder="1" applyAlignment="1">
      <alignment horizontal="center" vertical="center"/>
    </xf>
    <xf numFmtId="0" fontId="70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165" fontId="0" fillId="2" borderId="21" xfId="0" applyNumberFormat="1" applyFill="1" applyBorder="1" applyAlignment="1" applyProtection="1">
      <alignment horizontal="right" vertical="center"/>
      <protection hidden="1"/>
    </xf>
    <xf numFmtId="165" fontId="0" fillId="2" borderId="4" xfId="0" applyNumberFormat="1" applyFill="1" applyBorder="1" applyAlignment="1" applyProtection="1">
      <alignment horizontal="right" vertical="center"/>
      <protection hidden="1"/>
    </xf>
    <xf numFmtId="165" fontId="55" fillId="0" borderId="14" xfId="0" applyNumberFormat="1" applyFont="1" applyBorder="1" applyAlignment="1" applyProtection="1">
      <alignment horizontal="right" vertical="center"/>
      <protection hidden="1"/>
    </xf>
    <xf numFmtId="165" fontId="0" fillId="4" borderId="4" xfId="0" applyNumberFormat="1" applyFill="1" applyBorder="1" applyAlignment="1" applyProtection="1">
      <alignment horizontal="right" vertical="center"/>
      <protection locked="0"/>
    </xf>
    <xf numFmtId="7" fontId="0" fillId="2" borderId="4" xfId="0" applyNumberFormat="1" applyFill="1" applyBorder="1" applyAlignment="1" applyProtection="1">
      <alignment horizontal="right" vertical="center"/>
      <protection hidden="1"/>
    </xf>
    <xf numFmtId="2" fontId="17" fillId="2" borderId="0" xfId="0" applyNumberFormat="1" applyFont="1" applyFill="1" applyAlignment="1" applyProtection="1">
      <alignment vertical="center"/>
      <protection hidden="1"/>
    </xf>
    <xf numFmtId="165" fontId="0" fillId="4" borderId="4" xfId="0" applyNumberFormat="1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hidden="1"/>
    </xf>
    <xf numFmtId="2" fontId="19" fillId="2" borderId="0" xfId="0" applyNumberFormat="1" applyFont="1" applyFill="1" applyAlignment="1" applyProtection="1">
      <alignment horizontal="center" vertical="center"/>
      <protection hidden="1"/>
    </xf>
    <xf numFmtId="165" fontId="48" fillId="2" borderId="0" xfId="0" applyNumberFormat="1" applyFont="1" applyFill="1" applyAlignment="1" applyProtection="1">
      <alignment horizontal="center" vertical="center"/>
      <protection hidden="1"/>
    </xf>
    <xf numFmtId="165" fontId="50" fillId="2" borderId="0" xfId="0" applyNumberFormat="1" applyFont="1" applyFill="1" applyAlignment="1" applyProtection="1">
      <alignment horizontal="center" vertical="center"/>
      <protection hidden="1"/>
    </xf>
    <xf numFmtId="0" fontId="0" fillId="2" borderId="23" xfId="0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right" vertical="center"/>
    </xf>
    <xf numFmtId="7" fontId="0" fillId="2" borderId="0" xfId="0" applyNumberFormat="1" applyFill="1" applyAlignment="1">
      <alignment horizontal="right" vertical="center"/>
    </xf>
    <xf numFmtId="165" fontId="55" fillId="2" borderId="0" xfId="0" applyNumberFormat="1" applyFont="1" applyFill="1" applyAlignment="1" applyProtection="1">
      <alignment horizontal="right" vertical="center"/>
      <protection hidden="1"/>
    </xf>
    <xf numFmtId="2" fontId="19" fillId="2" borderId="0" xfId="0" applyNumberFormat="1" applyFont="1" applyFill="1" applyAlignment="1" applyProtection="1">
      <alignment vertical="center"/>
      <protection hidden="1"/>
    </xf>
    <xf numFmtId="7" fontId="21" fillId="2" borderId="0" xfId="0" applyNumberFormat="1" applyFont="1" applyFill="1" applyAlignment="1">
      <alignment horizontal="right" vertical="center"/>
    </xf>
    <xf numFmtId="165" fontId="88" fillId="2" borderId="0" xfId="0" applyNumberFormat="1" applyFont="1" applyFill="1" applyAlignment="1">
      <alignment horizontal="center" vertical="center"/>
    </xf>
    <xf numFmtId="165" fontId="48" fillId="2" borderId="4" xfId="0" applyNumberFormat="1" applyFont="1" applyFill="1" applyBorder="1" applyAlignment="1" applyProtection="1">
      <alignment horizontal="center" vertical="center"/>
      <protection hidden="1"/>
    </xf>
    <xf numFmtId="2" fontId="59" fillId="5" borderId="11" xfId="0" applyNumberFormat="1" applyFont="1" applyFill="1" applyBorder="1" applyAlignment="1">
      <alignment horizontal="right" vertical="center"/>
    </xf>
    <xf numFmtId="168" fontId="59" fillId="5" borderId="23" xfId="0" applyNumberFormat="1" applyFont="1" applyFill="1" applyBorder="1" applyAlignment="1" applyProtection="1">
      <alignment horizontal="center" vertical="center"/>
      <protection hidden="1"/>
    </xf>
    <xf numFmtId="10" fontId="59" fillId="5" borderId="23" xfId="0" applyNumberFormat="1" applyFont="1" applyFill="1" applyBorder="1" applyAlignment="1" applyProtection="1">
      <alignment horizontal="center" vertical="center"/>
      <protection hidden="1"/>
    </xf>
    <xf numFmtId="165" fontId="18" fillId="2" borderId="21" xfId="0" applyNumberFormat="1" applyFont="1" applyFill="1" applyBorder="1" applyProtection="1">
      <protection hidden="1"/>
    </xf>
    <xf numFmtId="165" fontId="23" fillId="2" borderId="0" xfId="0" applyNumberFormat="1" applyFont="1" applyFill="1" applyAlignment="1">
      <alignment horizontal="center" vertical="center"/>
    </xf>
    <xf numFmtId="2" fontId="59" fillId="6" borderId="12" xfId="0" applyNumberFormat="1" applyFont="1" applyFill="1" applyBorder="1" applyAlignment="1">
      <alignment horizontal="right" vertical="center"/>
    </xf>
    <xf numFmtId="168" fontId="59" fillId="6" borderId="72" xfId="0" applyNumberFormat="1" applyFont="1" applyFill="1" applyBorder="1" applyAlignment="1" applyProtection="1">
      <alignment horizontal="center" vertical="center"/>
      <protection hidden="1"/>
    </xf>
    <xf numFmtId="10" fontId="59" fillId="6" borderId="72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Font="1" applyBorder="1" applyAlignment="1">
      <alignment horizontal="center" vertical="center"/>
    </xf>
    <xf numFmtId="2" fontId="71" fillId="2" borderId="0" xfId="0" applyNumberFormat="1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165" fontId="18" fillId="2" borderId="0" xfId="0" applyNumberFormat="1" applyFont="1" applyFill="1" applyProtection="1">
      <protection hidden="1"/>
    </xf>
    <xf numFmtId="0" fontId="2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49" fontId="52" fillId="0" borderId="4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49" fontId="52" fillId="3" borderId="4" xfId="0" applyNumberFormat="1" applyFont="1" applyFill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center" wrapText="1"/>
    </xf>
    <xf numFmtId="49" fontId="45" fillId="3" borderId="0" xfId="0" applyNumberFormat="1" applyFont="1" applyFill="1" applyAlignment="1">
      <alignment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10" fontId="22" fillId="0" borderId="4" xfId="1" applyNumberFormat="1" applyFont="1" applyBorder="1" applyAlignment="1" applyProtection="1">
      <alignment horizontal="center" vertical="center" wrapText="1"/>
      <protection hidden="1"/>
    </xf>
    <xf numFmtId="0" fontId="52" fillId="0" borderId="20" xfId="0" applyFont="1" applyBorder="1" applyAlignment="1">
      <alignment horizontal="center" vertical="center" wrapText="1"/>
    </xf>
    <xf numFmtId="49" fontId="46" fillId="0" borderId="4" xfId="0" applyNumberFormat="1" applyFont="1" applyBorder="1" applyAlignment="1">
      <alignment horizontal="center" vertical="center" wrapText="1"/>
    </xf>
    <xf numFmtId="44" fontId="46" fillId="0" borderId="4" xfId="0" applyNumberFormat="1" applyFont="1" applyBorder="1" applyAlignment="1">
      <alignment horizontal="center" vertical="center" wrapText="1"/>
    </xf>
    <xf numFmtId="167" fontId="46" fillId="0" borderId="21" xfId="0" applyNumberFormat="1" applyFont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 applyProtection="1">
      <alignment horizontal="center" vertical="center"/>
      <protection hidden="1"/>
    </xf>
    <xf numFmtId="7" fontId="23" fillId="0" borderId="0" xfId="0" applyNumberFormat="1" applyFont="1" applyAlignment="1" applyProtection="1">
      <alignment horizontal="right" vertical="center"/>
      <protection hidden="1"/>
    </xf>
    <xf numFmtId="0" fontId="46" fillId="0" borderId="0" xfId="0" applyFont="1" applyAlignment="1">
      <alignment horizontal="center" vertical="center"/>
    </xf>
    <xf numFmtId="166" fontId="22" fillId="0" borderId="0" xfId="0" applyNumberFormat="1" applyFont="1" applyAlignment="1">
      <alignment horizontal="center" vertical="center"/>
    </xf>
    <xf numFmtId="7" fontId="26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right" vertical="center"/>
    </xf>
    <xf numFmtId="0" fontId="21" fillId="0" borderId="15" xfId="0" applyFont="1" applyBorder="1" applyAlignment="1">
      <alignment vertical="center" wrapText="1"/>
    </xf>
    <xf numFmtId="1" fontId="42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68" fontId="21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26" fillId="0" borderId="4" xfId="0" applyFont="1" applyBorder="1" applyAlignment="1">
      <alignment vertical="center" wrapText="1"/>
    </xf>
    <xf numFmtId="166" fontId="0" fillId="0" borderId="4" xfId="0" applyNumberFormat="1" applyBorder="1" applyAlignment="1" applyProtection="1">
      <alignment horizontal="center" vertical="center"/>
      <protection hidden="1"/>
    </xf>
    <xf numFmtId="8" fontId="0" fillId="2" borderId="4" xfId="0" applyNumberFormat="1" applyFill="1" applyBorder="1" applyAlignment="1" applyProtection="1">
      <alignment horizontal="right" vertical="center"/>
      <protection hidden="1"/>
    </xf>
    <xf numFmtId="165" fontId="0" fillId="0" borderId="4" xfId="0" applyNumberFormat="1" applyBorder="1" applyAlignment="1" applyProtection="1">
      <alignment horizontal="right" vertical="center"/>
      <protection hidden="1"/>
    </xf>
    <xf numFmtId="165" fontId="0" fillId="0" borderId="4" xfId="0" applyNumberFormat="1" applyBorder="1" applyAlignment="1" applyProtection="1">
      <alignment vertical="center"/>
      <protection hidden="1"/>
    </xf>
    <xf numFmtId="0" fontId="47" fillId="0" borderId="0" xfId="0" applyFont="1" applyAlignment="1">
      <alignment horizontal="left" vertical="center"/>
    </xf>
    <xf numFmtId="165" fontId="74" fillId="0" borderId="23" xfId="0" applyNumberFormat="1" applyFont="1" applyBorder="1" applyAlignment="1">
      <alignment horizontal="right" vertical="center"/>
    </xf>
    <xf numFmtId="165" fontId="18" fillId="0" borderId="23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23" fillId="0" borderId="72" xfId="0" applyFont="1" applyBorder="1" applyAlignment="1">
      <alignment horizontal="center" vertical="center"/>
    </xf>
    <xf numFmtId="1" fontId="23" fillId="0" borderId="72" xfId="0" applyNumberFormat="1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" fontId="49" fillId="0" borderId="36" xfId="0" applyNumberFormat="1" applyFont="1" applyBorder="1" applyAlignment="1" applyProtection="1">
      <alignment horizontal="center" vertical="center" wrapText="1"/>
      <protection hidden="1"/>
    </xf>
    <xf numFmtId="1" fontId="49" fillId="0" borderId="1" xfId="0" applyNumberFormat="1" applyFont="1" applyBorder="1" applyAlignment="1" applyProtection="1">
      <alignment horizontal="center" vertical="center" wrapText="1"/>
      <protection hidden="1"/>
    </xf>
    <xf numFmtId="1" fontId="49" fillId="0" borderId="37" xfId="0" applyNumberFormat="1" applyFont="1" applyBorder="1" applyAlignment="1" applyProtection="1">
      <alignment horizontal="center" vertical="center" wrapText="1"/>
      <protection hidden="1"/>
    </xf>
    <xf numFmtId="165" fontId="49" fillId="0" borderId="38" xfId="0" applyNumberFormat="1" applyFont="1" applyBorder="1" applyAlignment="1" applyProtection="1">
      <alignment horizontal="center" vertical="center" wrapText="1"/>
      <protection hidden="1"/>
    </xf>
    <xf numFmtId="1" fontId="70" fillId="0" borderId="39" xfId="0" applyNumberFormat="1" applyFont="1" applyBorder="1" applyAlignment="1" applyProtection="1">
      <alignment horizontal="center" vertical="center" wrapText="1"/>
      <protection hidden="1"/>
    </xf>
    <xf numFmtId="1" fontId="70" fillId="0" borderId="38" xfId="0" applyNumberFormat="1" applyFont="1" applyBorder="1" applyAlignment="1" applyProtection="1">
      <alignment horizontal="center" vertical="center" wrapText="1"/>
      <protection hidden="1"/>
    </xf>
    <xf numFmtId="1" fontId="70" fillId="0" borderId="40" xfId="0" applyNumberFormat="1" applyFont="1" applyBorder="1" applyAlignment="1" applyProtection="1">
      <alignment horizontal="center" vertical="center" wrapText="1"/>
      <protection hidden="1"/>
    </xf>
    <xf numFmtId="1" fontId="70" fillId="0" borderId="41" xfId="0" applyNumberFormat="1" applyFont="1" applyBorder="1" applyAlignment="1" applyProtection="1">
      <alignment horizontal="center" vertical="center" wrapText="1"/>
      <protection hidden="1"/>
    </xf>
    <xf numFmtId="1" fontId="49" fillId="0" borderId="39" xfId="0" applyNumberFormat="1" applyFont="1" applyBorder="1" applyAlignment="1" applyProtection="1">
      <alignment horizontal="center" vertical="center" wrapText="1"/>
      <protection hidden="1"/>
    </xf>
    <xf numFmtId="1" fontId="49" fillId="0" borderId="38" xfId="0" applyNumberFormat="1" applyFont="1" applyBorder="1" applyAlignment="1" applyProtection="1">
      <alignment horizontal="center" vertical="center" wrapText="1"/>
      <protection hidden="1"/>
    </xf>
    <xf numFmtId="1" fontId="49" fillId="0" borderId="40" xfId="0" applyNumberFormat="1" applyFont="1" applyBorder="1" applyAlignment="1" applyProtection="1">
      <alignment horizontal="center" vertical="center" wrapText="1"/>
      <protection hidden="1"/>
    </xf>
    <xf numFmtId="1" fontId="70" fillId="0" borderId="19" xfId="0" applyNumberFormat="1" applyFont="1" applyBorder="1" applyAlignment="1" applyProtection="1">
      <alignment horizontal="center" vertical="center" wrapText="1"/>
      <protection hidden="1"/>
    </xf>
    <xf numFmtId="1" fontId="70" fillId="0" borderId="2" xfId="0" applyNumberFormat="1" applyFont="1" applyBorder="1" applyAlignment="1" applyProtection="1">
      <alignment horizontal="center" vertical="center" wrapText="1"/>
      <protection hidden="1"/>
    </xf>
    <xf numFmtId="1" fontId="70" fillId="0" borderId="3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>
      <alignment vertical="center"/>
    </xf>
    <xf numFmtId="166" fontId="33" fillId="0" borderId="35" xfId="0" applyNumberFormat="1" applyFont="1" applyBorder="1" applyAlignment="1" applyProtection="1">
      <alignment horizontal="center" vertical="center"/>
      <protection hidden="1"/>
    </xf>
    <xf numFmtId="166" fontId="33" fillId="2" borderId="11" xfId="0" applyNumberFormat="1" applyFont="1" applyFill="1" applyBorder="1" applyAlignment="1">
      <alignment horizontal="center" vertical="center"/>
    </xf>
    <xf numFmtId="44" fontId="0" fillId="2" borderId="4" xfId="0" applyNumberFormat="1" applyFill="1" applyBorder="1" applyAlignment="1" applyProtection="1">
      <alignment horizontal="right" vertical="center"/>
      <protection hidden="1"/>
    </xf>
    <xf numFmtId="44" fontId="53" fillId="2" borderId="4" xfId="0" applyNumberFormat="1" applyFont="1" applyFill="1" applyBorder="1" applyAlignment="1" applyProtection="1">
      <alignment horizontal="right" vertical="center"/>
      <protection hidden="1"/>
    </xf>
    <xf numFmtId="0" fontId="33" fillId="2" borderId="14" xfId="0" applyFont="1" applyFill="1" applyBorder="1" applyAlignment="1" applyProtection="1">
      <alignment horizontal="center" vertical="center" wrapText="1"/>
      <protection hidden="1"/>
    </xf>
    <xf numFmtId="2" fontId="33" fillId="2" borderId="0" xfId="0" applyNumberFormat="1" applyFont="1" applyFill="1" applyAlignment="1" applyProtection="1">
      <alignment vertic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vertical="center"/>
      <protection hidden="1"/>
    </xf>
    <xf numFmtId="0" fontId="33" fillId="2" borderId="46" xfId="0" applyFont="1" applyFill="1" applyBorder="1" applyAlignment="1">
      <alignment horizontal="center" vertical="center" wrapText="1"/>
    </xf>
    <xf numFmtId="1" fontId="0" fillId="2" borderId="46" xfId="0" applyNumberFormat="1" applyFill="1" applyBorder="1" applyAlignment="1" applyProtection="1">
      <alignment horizontal="center" vertical="center"/>
      <protection hidden="1"/>
    </xf>
    <xf numFmtId="165" fontId="0" fillId="2" borderId="62" xfId="0" applyNumberFormat="1" applyFill="1" applyBorder="1" applyAlignment="1" applyProtection="1">
      <alignment horizontal="right" vertical="center"/>
      <protection locked="0"/>
    </xf>
    <xf numFmtId="168" fontId="0" fillId="2" borderId="79" xfId="0" applyNumberFormat="1" applyFill="1" applyBorder="1" applyAlignment="1" applyProtection="1">
      <alignment horizontal="right" vertical="center"/>
      <protection hidden="1"/>
    </xf>
    <xf numFmtId="165" fontId="0" fillId="2" borderId="46" xfId="0" applyNumberFormat="1" applyFill="1" applyBorder="1" applyAlignment="1" applyProtection="1">
      <alignment horizontal="right" vertical="center"/>
      <protection hidden="1"/>
    </xf>
    <xf numFmtId="165" fontId="72" fillId="0" borderId="14" xfId="0" applyNumberFormat="1" applyFont="1" applyBorder="1" applyAlignment="1" applyProtection="1">
      <alignment horizontal="right" vertical="center"/>
      <protection hidden="1"/>
    </xf>
    <xf numFmtId="2" fontId="76" fillId="2" borderId="0" xfId="0" applyNumberFormat="1" applyFont="1" applyFill="1" applyAlignment="1" applyProtection="1">
      <alignment vertical="center" wrapText="1"/>
      <protection hidden="1"/>
    </xf>
    <xf numFmtId="0" fontId="33" fillId="2" borderId="45" xfId="0" applyFont="1" applyFill="1" applyBorder="1" applyAlignment="1">
      <alignment horizontal="center" vertical="center" wrapText="1"/>
    </xf>
    <xf numFmtId="1" fontId="0" fillId="2" borderId="45" xfId="0" applyNumberFormat="1" applyFill="1" applyBorder="1" applyAlignment="1" applyProtection="1">
      <alignment horizontal="center" vertical="center"/>
      <protection hidden="1"/>
    </xf>
    <xf numFmtId="165" fontId="0" fillId="2" borderId="63" xfId="0" applyNumberFormat="1" applyFill="1" applyBorder="1" applyAlignment="1" applyProtection="1">
      <alignment horizontal="right" vertical="center"/>
      <protection locked="0"/>
    </xf>
    <xf numFmtId="168" fontId="0" fillId="2" borderId="44" xfId="0" applyNumberFormat="1" applyFill="1" applyBorder="1" applyAlignment="1" applyProtection="1">
      <alignment horizontal="right" vertical="center"/>
      <protection hidden="1"/>
    </xf>
    <xf numFmtId="7" fontId="0" fillId="2" borderId="45" xfId="0" applyNumberFormat="1" applyFill="1" applyBorder="1" applyAlignment="1" applyProtection="1">
      <alignment horizontal="right" vertical="center"/>
      <protection hidden="1"/>
    </xf>
    <xf numFmtId="3" fontId="72" fillId="0" borderId="14" xfId="0" applyNumberFormat="1" applyFont="1" applyBorder="1" applyAlignment="1" applyProtection="1">
      <alignment horizontal="center" vertical="center"/>
      <protection hidden="1"/>
    </xf>
    <xf numFmtId="1" fontId="0" fillId="2" borderId="45" xfId="0" applyNumberFormat="1" applyFill="1" applyBorder="1" applyAlignment="1" applyProtection="1">
      <alignment horizontal="center" vertical="center" wrapText="1"/>
      <protection hidden="1"/>
    </xf>
    <xf numFmtId="165" fontId="0" fillId="4" borderId="63" xfId="0" applyNumberFormat="1" applyFill="1" applyBorder="1" applyAlignment="1" applyProtection="1">
      <alignment horizontal="right" vertical="center"/>
      <protection locked="0"/>
    </xf>
    <xf numFmtId="2" fontId="72" fillId="0" borderId="14" xfId="0" applyNumberFormat="1" applyFont="1" applyBorder="1" applyAlignment="1" applyProtection="1">
      <alignment horizontal="center" vertical="center"/>
      <protection hidden="1"/>
    </xf>
    <xf numFmtId="3" fontId="72" fillId="2" borderId="14" xfId="0" applyNumberFormat="1" applyFont="1" applyFill="1" applyBorder="1" applyAlignment="1" applyProtection="1">
      <alignment horizontal="center" vertical="center"/>
      <protection hidden="1"/>
    </xf>
    <xf numFmtId="2" fontId="37" fillId="2" borderId="0" xfId="0" applyNumberFormat="1" applyFont="1" applyFill="1" applyAlignment="1" applyProtection="1">
      <alignment vertical="center"/>
      <protection hidden="1"/>
    </xf>
    <xf numFmtId="0" fontId="33" fillId="2" borderId="0" xfId="0" applyFont="1" applyFill="1" applyProtection="1">
      <protection hidden="1"/>
    </xf>
    <xf numFmtId="2" fontId="33" fillId="2" borderId="0" xfId="0" applyNumberFormat="1" applyFont="1" applyFill="1" applyAlignment="1" applyProtection="1">
      <alignment horizontal="center" vertical="center"/>
      <protection hidden="1"/>
    </xf>
    <xf numFmtId="165" fontId="55" fillId="2" borderId="14" xfId="0" applyNumberFormat="1" applyFont="1" applyFill="1" applyBorder="1" applyAlignment="1" applyProtection="1">
      <alignment horizontal="right" vertical="center"/>
      <protection hidden="1"/>
    </xf>
    <xf numFmtId="1" fontId="33" fillId="2" borderId="0" xfId="0" applyNumberFormat="1" applyFont="1" applyFill="1" applyAlignment="1" applyProtection="1">
      <alignment horizontal="center" vertical="center"/>
      <protection hidden="1"/>
    </xf>
    <xf numFmtId="0" fontId="0" fillId="2" borderId="45" xfId="0" applyFill="1" applyBorder="1" applyAlignment="1">
      <alignment horizontal="center" vertical="center" wrapText="1"/>
    </xf>
    <xf numFmtId="1" fontId="0" fillId="2" borderId="42" xfId="0" applyNumberFormat="1" applyFill="1" applyBorder="1" applyAlignment="1" applyProtection="1">
      <alignment horizontal="center" vertical="center"/>
      <protection hidden="1"/>
    </xf>
    <xf numFmtId="165" fontId="0" fillId="4" borderId="63" xfId="0" applyNumberFormat="1" applyFill="1" applyBorder="1" applyAlignment="1" applyProtection="1">
      <alignment vertical="center"/>
      <protection locked="0"/>
    </xf>
    <xf numFmtId="1" fontId="0" fillId="0" borderId="42" xfId="0" applyNumberFormat="1" applyBorder="1" applyAlignment="1" applyProtection="1">
      <alignment horizontal="center" vertical="center"/>
      <protection hidden="1"/>
    </xf>
    <xf numFmtId="0" fontId="0" fillId="2" borderId="47" xfId="0" applyFill="1" applyBorder="1" applyAlignment="1">
      <alignment horizontal="center" vertical="center" wrapText="1"/>
    </xf>
    <xf numFmtId="1" fontId="0" fillId="2" borderId="64" xfId="0" applyNumberFormat="1" applyFill="1" applyBorder="1" applyAlignment="1" applyProtection="1">
      <alignment horizontal="center" vertical="center"/>
      <protection hidden="1"/>
    </xf>
    <xf numFmtId="165" fontId="0" fillId="2" borderId="65" xfId="0" applyNumberFormat="1" applyFill="1" applyBorder="1" applyAlignment="1" applyProtection="1">
      <alignment horizontal="right" vertical="center"/>
      <protection hidden="1"/>
    </xf>
    <xf numFmtId="168" fontId="0" fillId="2" borderId="66" xfId="0" applyNumberFormat="1" applyFill="1" applyBorder="1" applyAlignment="1" applyProtection="1">
      <alignment horizontal="right" vertical="center"/>
      <protection hidden="1"/>
    </xf>
    <xf numFmtId="7" fontId="0" fillId="2" borderId="47" xfId="0" applyNumberFormat="1" applyFill="1" applyBorder="1" applyAlignment="1" applyProtection="1">
      <alignment horizontal="right" vertical="center"/>
      <protection hidden="1"/>
    </xf>
    <xf numFmtId="7" fontId="21" fillId="2" borderId="4" xfId="0" applyNumberFormat="1" applyFont="1" applyFill="1" applyBorder="1" applyAlignment="1" applyProtection="1">
      <alignment vertical="center"/>
      <protection hidden="1"/>
    </xf>
    <xf numFmtId="165" fontId="21" fillId="2" borderId="4" xfId="0" applyNumberFormat="1" applyFont="1" applyFill="1" applyBorder="1" applyProtection="1">
      <protection hidden="1"/>
    </xf>
    <xf numFmtId="0" fontId="52" fillId="2" borderId="4" xfId="0" applyFont="1" applyFill="1" applyBorder="1" applyAlignment="1" applyProtection="1">
      <alignment horizontal="center" vertical="center" wrapText="1"/>
      <protection hidden="1"/>
    </xf>
    <xf numFmtId="10" fontId="22" fillId="0" borderId="4" xfId="0" applyNumberFormat="1" applyFont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>
      <alignment horizontal="center" vertical="center" wrapText="1"/>
    </xf>
    <xf numFmtId="166" fontId="22" fillId="2" borderId="4" xfId="0" applyNumberFormat="1" applyFont="1" applyFill="1" applyBorder="1" applyAlignment="1" applyProtection="1">
      <alignment horizontal="center" vertical="center"/>
      <protection hidden="1"/>
    </xf>
    <xf numFmtId="168" fontId="42" fillId="2" borderId="4" xfId="0" applyNumberFormat="1" applyFont="1" applyFill="1" applyBorder="1" applyAlignment="1" applyProtection="1">
      <alignment horizontal="left" vertical="center"/>
      <protection hidden="1"/>
    </xf>
    <xf numFmtId="0" fontId="18" fillId="0" borderId="22" xfId="0" applyFont="1" applyBorder="1" applyAlignment="1">
      <alignment horizontal="left" vertical="center"/>
    </xf>
    <xf numFmtId="165" fontId="23" fillId="2" borderId="0" xfId="0" applyNumberFormat="1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0" fontId="70" fillId="2" borderId="16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3" fillId="2" borderId="20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 applyProtection="1">
      <alignment horizontal="center" vertical="center"/>
      <protection hidden="1"/>
    </xf>
    <xf numFmtId="165" fontId="0" fillId="2" borderId="68" xfId="0" applyNumberFormat="1" applyFill="1" applyBorder="1" applyAlignment="1" applyProtection="1">
      <alignment horizontal="right" vertical="center"/>
      <protection locked="0"/>
    </xf>
    <xf numFmtId="165" fontId="0" fillId="2" borderId="13" xfId="0" applyNumberFormat="1" applyFill="1" applyBorder="1" applyAlignment="1" applyProtection="1">
      <alignment horizontal="right" vertical="center"/>
      <protection hidden="1"/>
    </xf>
    <xf numFmtId="165" fontId="0" fillId="2" borderId="20" xfId="0" applyNumberFormat="1" applyFill="1" applyBorder="1" applyAlignment="1" applyProtection="1">
      <alignment horizontal="right" vertical="center"/>
      <protection hidden="1"/>
    </xf>
    <xf numFmtId="165" fontId="55" fillId="0" borderId="20" xfId="0" applyNumberFormat="1" applyFont="1" applyBorder="1" applyAlignment="1" applyProtection="1">
      <alignment horizontal="right" vertical="center"/>
      <protection hidden="1"/>
    </xf>
    <xf numFmtId="165" fontId="0" fillId="2" borderId="44" xfId="0" applyNumberFormat="1" applyFill="1" applyBorder="1" applyAlignment="1" applyProtection="1">
      <alignment horizontal="right" vertical="center"/>
      <protection hidden="1"/>
    </xf>
    <xf numFmtId="165" fontId="55" fillId="0" borderId="45" xfId="0" applyNumberFormat="1" applyFont="1" applyBorder="1" applyAlignment="1" applyProtection="1">
      <alignment horizontal="right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1" fontId="17" fillId="2" borderId="0" xfId="0" applyNumberFormat="1" applyFont="1" applyFill="1" applyAlignment="1" applyProtection="1">
      <alignment vertical="center"/>
      <protection hidden="1"/>
    </xf>
    <xf numFmtId="1" fontId="47" fillId="2" borderId="0" xfId="0" applyNumberFormat="1" applyFont="1" applyFill="1" applyAlignment="1" applyProtection="1">
      <alignment vertical="center"/>
      <protection hidden="1"/>
    </xf>
    <xf numFmtId="0" fontId="0" fillId="2" borderId="35" xfId="0" applyFill="1" applyBorder="1" applyAlignment="1">
      <alignment horizontal="center" vertical="center" wrapText="1"/>
    </xf>
    <xf numFmtId="1" fontId="0" fillId="2" borderId="35" xfId="0" applyNumberFormat="1" applyFill="1" applyBorder="1" applyAlignment="1" applyProtection="1">
      <alignment horizontal="center" vertical="center"/>
      <protection hidden="1"/>
    </xf>
    <xf numFmtId="165" fontId="0" fillId="2" borderId="69" xfId="0" applyNumberFormat="1" applyFill="1" applyBorder="1" applyAlignment="1" applyProtection="1">
      <alignment horizontal="right" vertical="center"/>
      <protection hidden="1"/>
    </xf>
    <xf numFmtId="165" fontId="55" fillId="0" borderId="35" xfId="0" applyNumberFormat="1" applyFont="1" applyBorder="1" applyAlignment="1" applyProtection="1">
      <alignment horizontal="right" vertical="center"/>
      <protection hidden="1"/>
    </xf>
    <xf numFmtId="2" fontId="19" fillId="2" borderId="14" xfId="0" applyNumberFormat="1" applyFont="1" applyFill="1" applyBorder="1" applyAlignment="1" applyProtection="1">
      <alignment horizontal="center" vertical="center"/>
      <protection hidden="1"/>
    </xf>
    <xf numFmtId="165" fontId="33" fillId="2" borderId="0" xfId="0" applyNumberFormat="1" applyFont="1" applyFill="1" applyAlignment="1">
      <alignment horizontal="right" vertical="center"/>
    </xf>
    <xf numFmtId="165" fontId="55" fillId="2" borderId="23" xfId="0" applyNumberFormat="1" applyFont="1" applyFill="1" applyBorder="1" applyAlignment="1">
      <alignment horizontal="right" vertical="center"/>
    </xf>
    <xf numFmtId="2" fontId="19" fillId="2" borderId="0" xfId="0" applyNumberFormat="1" applyFont="1" applyFill="1" applyAlignment="1">
      <alignment vertical="center"/>
    </xf>
    <xf numFmtId="165" fontId="48" fillId="2" borderId="0" xfId="0" applyNumberFormat="1" applyFont="1" applyFill="1" applyAlignment="1">
      <alignment horizontal="center" vertical="center"/>
    </xf>
    <xf numFmtId="165" fontId="77" fillId="2" borderId="0" xfId="0" applyNumberFormat="1" applyFont="1" applyFill="1" applyAlignment="1">
      <alignment vertical="center" wrapText="1"/>
    </xf>
    <xf numFmtId="44" fontId="77" fillId="2" borderId="0" xfId="0" applyNumberFormat="1" applyFont="1" applyFill="1" applyAlignment="1">
      <alignment vertical="center" wrapText="1"/>
    </xf>
    <xf numFmtId="165" fontId="33" fillId="2" borderId="0" xfId="0" applyNumberFormat="1" applyFont="1" applyFill="1" applyAlignment="1">
      <alignment vertical="center" wrapText="1"/>
    </xf>
    <xf numFmtId="2" fontId="38" fillId="2" borderId="22" xfId="0" applyNumberFormat="1" applyFont="1" applyFill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7" fontId="63" fillId="0" borderId="0" xfId="0" applyNumberFormat="1" applyFont="1" applyAlignment="1">
      <alignment horizontal="right" vertical="center"/>
    </xf>
    <xf numFmtId="7" fontId="22" fillId="0" borderId="23" xfId="0" applyNumberFormat="1" applyFont="1" applyBorder="1" applyAlignment="1">
      <alignment horizontal="right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49" fontId="35" fillId="7" borderId="48" xfId="0" applyNumberFormat="1" applyFont="1" applyFill="1" applyBorder="1" applyAlignment="1">
      <alignment horizontal="center" vertical="center" wrapText="1"/>
    </xf>
    <xf numFmtId="0" fontId="35" fillId="7" borderId="49" xfId="0" applyFont="1" applyFill="1" applyBorder="1" applyAlignment="1">
      <alignment horizontal="justify" vertical="center" wrapText="1"/>
    </xf>
    <xf numFmtId="0" fontId="35" fillId="7" borderId="4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justify" vertical="top" wrapText="1"/>
    </xf>
    <xf numFmtId="49" fontId="35" fillId="7" borderId="27" xfId="0" applyNumberFormat="1" applyFont="1" applyFill="1" applyBorder="1" applyAlignment="1">
      <alignment horizontal="center" vertical="center" wrapText="1"/>
    </xf>
    <xf numFmtId="0" fontId="35" fillId="7" borderId="50" xfId="0" applyFont="1" applyFill="1" applyBorder="1" applyAlignment="1">
      <alignment horizontal="justify" vertical="center" wrapText="1"/>
    </xf>
    <xf numFmtId="0" fontId="35" fillId="7" borderId="50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justify" vertical="top" wrapText="1"/>
    </xf>
    <xf numFmtId="49" fontId="35" fillId="7" borderId="51" xfId="0" applyNumberFormat="1" applyFont="1" applyFill="1" applyBorder="1" applyAlignment="1">
      <alignment horizontal="center" vertical="center" wrapText="1"/>
    </xf>
    <xf numFmtId="0" fontId="35" fillId="7" borderId="52" xfId="0" applyFont="1" applyFill="1" applyBorder="1" applyAlignment="1">
      <alignment horizontal="justify" vertical="center" wrapText="1"/>
    </xf>
    <xf numFmtId="0" fontId="35" fillId="7" borderId="52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justify" vertical="top" wrapText="1"/>
    </xf>
    <xf numFmtId="165" fontId="59" fillId="0" borderId="0" xfId="0" applyNumberFormat="1" applyFont="1" applyAlignment="1">
      <alignment horizontal="center" vertical="center"/>
    </xf>
    <xf numFmtId="7" fontId="47" fillId="0" borderId="0" xfId="0" applyNumberFormat="1" applyFont="1" applyAlignment="1" applyProtection="1">
      <alignment horizontal="right" vertical="center"/>
      <protection hidden="1"/>
    </xf>
    <xf numFmtId="7" fontId="47" fillId="0" borderId="0" xfId="0" applyNumberFormat="1" applyFont="1" applyAlignment="1">
      <alignment horizontal="right" vertical="center"/>
    </xf>
    <xf numFmtId="0" fontId="0" fillId="7" borderId="38" xfId="0" applyFill="1" applyBorder="1" applyAlignment="1">
      <alignment vertical="center"/>
    </xf>
    <xf numFmtId="165" fontId="18" fillId="0" borderId="4" xfId="0" applyNumberFormat="1" applyFont="1" applyBorder="1" applyAlignment="1">
      <alignment horizontal="right" vertical="center"/>
    </xf>
    <xf numFmtId="7" fontId="51" fillId="2" borderId="4" xfId="0" applyNumberFormat="1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0" fontId="22" fillId="0" borderId="21" xfId="0" applyFont="1" applyBorder="1" applyAlignment="1" applyProtection="1">
      <alignment vertical="center" wrapText="1"/>
      <protection hidden="1"/>
    </xf>
    <xf numFmtId="8" fontId="52" fillId="0" borderId="0" xfId="0" applyNumberFormat="1" applyFont="1" applyAlignment="1">
      <alignment horizontal="center" vertical="center"/>
    </xf>
    <xf numFmtId="0" fontId="84" fillId="0" borderId="0" xfId="0" applyFont="1" applyAlignment="1">
      <alignment vertical="center"/>
    </xf>
    <xf numFmtId="165" fontId="92" fillId="0" borderId="23" xfId="0" applyNumberFormat="1" applyFont="1" applyBorder="1" applyAlignment="1" applyProtection="1">
      <alignment horizontal="right" vertical="center"/>
      <protection hidden="1"/>
    </xf>
    <xf numFmtId="8" fontId="92" fillId="0" borderId="0" xfId="0" applyNumberFormat="1" applyFont="1" applyAlignment="1" applyProtection="1">
      <alignment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10" fontId="59" fillId="0" borderId="0" xfId="0" applyNumberFormat="1" applyFont="1" applyAlignment="1" applyProtection="1">
      <alignment horizontal="center" vertical="center"/>
      <protection hidden="1"/>
    </xf>
    <xf numFmtId="0" fontId="52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center" vertical="center"/>
    </xf>
    <xf numFmtId="44" fontId="0" fillId="2" borderId="10" xfId="0" applyNumberFormat="1" applyFill="1" applyBorder="1" applyAlignment="1">
      <alignment horizontal="center" vertical="center"/>
    </xf>
    <xf numFmtId="44" fontId="0" fillId="2" borderId="22" xfId="0" applyNumberFormat="1" applyFill="1" applyBorder="1" applyAlignment="1">
      <alignment horizontal="center" vertical="center"/>
    </xf>
    <xf numFmtId="44" fontId="0" fillId="2" borderId="21" xfId="0" applyNumberFormat="1" applyFill="1" applyBorder="1" applyAlignment="1">
      <alignment horizontal="center" vertical="center"/>
    </xf>
    <xf numFmtId="2" fontId="37" fillId="2" borderId="0" xfId="0" applyNumberFormat="1" applyFont="1" applyFill="1" applyAlignment="1" applyProtection="1">
      <alignment horizontal="left" vertical="center"/>
      <protection hidden="1"/>
    </xf>
    <xf numFmtId="2" fontId="0" fillId="2" borderId="2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165" fontId="48" fillId="2" borderId="23" xfId="0" applyNumberFormat="1" applyFont="1" applyFill="1" applyBorder="1" applyAlignment="1" applyProtection="1">
      <alignment horizontal="center" vertical="center"/>
      <protection hidden="1"/>
    </xf>
    <xf numFmtId="165" fontId="48" fillId="2" borderId="72" xfId="0" applyNumberFormat="1" applyFont="1" applyFill="1" applyBorder="1" applyAlignment="1" applyProtection="1">
      <alignment horizontal="center" vertical="center"/>
      <protection hidden="1"/>
    </xf>
    <xf numFmtId="2" fontId="0" fillId="2" borderId="23" xfId="0" applyNumberFormat="1" applyFill="1" applyBorder="1" applyAlignment="1">
      <alignment horizontal="center" vertical="center"/>
    </xf>
    <xf numFmtId="2" fontId="0" fillId="2" borderId="72" xfId="0" applyNumberFormat="1" applyFill="1" applyBorder="1" applyAlignment="1">
      <alignment horizontal="center" vertical="center"/>
    </xf>
    <xf numFmtId="165" fontId="48" fillId="2" borderId="13" xfId="0" applyNumberFormat="1" applyFont="1" applyFill="1" applyBorder="1" applyAlignment="1" applyProtection="1">
      <alignment horizontal="center" vertical="center"/>
      <protection hidden="1"/>
    </xf>
    <xf numFmtId="165" fontId="48" fillId="2" borderId="16" xfId="0" applyNumberFormat="1" applyFont="1" applyFill="1" applyBorder="1" applyAlignment="1" applyProtection="1">
      <alignment horizontal="center" vertical="center"/>
      <protection hidden="1"/>
    </xf>
    <xf numFmtId="44" fontId="77" fillId="2" borderId="23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165" fontId="18" fillId="2" borderId="10" xfId="0" applyNumberFormat="1" applyFont="1" applyFill="1" applyBorder="1" applyAlignment="1" applyProtection="1">
      <alignment horizontal="center" vertical="center"/>
      <protection hidden="1"/>
    </xf>
    <xf numFmtId="165" fontId="18" fillId="2" borderId="21" xfId="0" applyNumberFormat="1" applyFont="1" applyFill="1" applyBorder="1" applyAlignment="1" applyProtection="1">
      <alignment horizontal="center" vertical="center"/>
      <protection hidden="1"/>
    </xf>
    <xf numFmtId="0" fontId="18" fillId="9" borderId="10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53" fillId="2" borderId="42" xfId="0" applyFont="1" applyFill="1" applyBorder="1" applyAlignment="1">
      <alignment horizontal="right" vertical="center"/>
    </xf>
    <xf numFmtId="0" fontId="53" fillId="2" borderId="43" xfId="0" applyFont="1" applyFill="1" applyBorder="1" applyAlignment="1">
      <alignment horizontal="right" vertical="center"/>
    </xf>
    <xf numFmtId="1" fontId="53" fillId="4" borderId="43" xfId="0" applyNumberFormat="1" applyFont="1" applyFill="1" applyBorder="1" applyAlignment="1" applyProtection="1">
      <alignment horizontal="center" vertical="center"/>
      <protection locked="0"/>
    </xf>
    <xf numFmtId="1" fontId="53" fillId="4" borderId="44" xfId="0" applyNumberFormat="1" applyFont="1" applyFill="1" applyBorder="1" applyAlignment="1" applyProtection="1">
      <alignment horizontal="center" vertical="center"/>
      <protection locked="0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53" fillId="2" borderId="12" xfId="0" applyFont="1" applyFill="1" applyBorder="1" applyAlignment="1">
      <alignment horizontal="right" vertical="center"/>
    </xf>
    <xf numFmtId="0" fontId="53" fillId="2" borderId="72" xfId="0" applyFont="1" applyFill="1" applyBorder="1" applyAlignment="1">
      <alignment horizontal="right" vertical="center"/>
    </xf>
    <xf numFmtId="1" fontId="53" fillId="4" borderId="72" xfId="0" applyNumberFormat="1" applyFont="1" applyFill="1" applyBorder="1" applyAlignment="1" applyProtection="1">
      <alignment horizontal="center" vertical="center"/>
      <protection locked="0"/>
    </xf>
    <xf numFmtId="1" fontId="53" fillId="4" borderId="16" xfId="0" applyNumberFormat="1" applyFont="1" applyFill="1" applyBorder="1" applyAlignment="1" applyProtection="1">
      <alignment horizontal="center" vertical="center"/>
      <protection locked="0"/>
    </xf>
    <xf numFmtId="0" fontId="48" fillId="2" borderId="12" xfId="0" applyFont="1" applyFill="1" applyBorder="1" applyAlignment="1">
      <alignment horizontal="center" vertical="center"/>
    </xf>
    <xf numFmtId="0" fontId="48" fillId="2" borderId="72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72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53" fillId="8" borderId="10" xfId="0" applyFont="1" applyFill="1" applyBorder="1" applyAlignment="1">
      <alignment horizontal="center" vertical="center"/>
    </xf>
    <xf numFmtId="0" fontId="53" fillId="8" borderId="22" xfId="0" applyFont="1" applyFill="1" applyBorder="1" applyAlignment="1">
      <alignment horizontal="center" vertical="center"/>
    </xf>
    <xf numFmtId="0" fontId="53" fillId="8" borderId="21" xfId="0" applyFont="1" applyFill="1" applyBorder="1" applyAlignment="1">
      <alignment horizontal="center" vertical="center"/>
    </xf>
    <xf numFmtId="0" fontId="48" fillId="2" borderId="42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8" fillId="2" borderId="44" xfId="0" applyFont="1" applyFill="1" applyBorder="1" applyAlignment="1">
      <alignment horizontal="center" vertical="center"/>
    </xf>
    <xf numFmtId="0" fontId="50" fillId="2" borderId="72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right" vertical="center"/>
    </xf>
    <xf numFmtId="0" fontId="53" fillId="2" borderId="23" xfId="0" applyFont="1" applyFill="1" applyBorder="1" applyAlignment="1">
      <alignment horizontal="right" vertical="center"/>
    </xf>
    <xf numFmtId="1" fontId="53" fillId="4" borderId="23" xfId="0" applyNumberFormat="1" applyFont="1" applyFill="1" applyBorder="1" applyAlignment="1" applyProtection="1">
      <alignment horizontal="center" vertical="center"/>
      <protection locked="0"/>
    </xf>
    <xf numFmtId="1" fontId="53" fillId="4" borderId="13" xfId="0" applyNumberFormat="1" applyFont="1" applyFill="1" applyBorder="1" applyAlignment="1" applyProtection="1">
      <alignment horizontal="center" vertical="center"/>
      <protection locked="0"/>
    </xf>
    <xf numFmtId="0" fontId="48" fillId="2" borderId="11" xfId="0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53" fillId="2" borderId="45" xfId="0" applyFont="1" applyFill="1" applyBorder="1" applyAlignment="1">
      <alignment horizontal="right" vertical="center"/>
    </xf>
    <xf numFmtId="168" fontId="52" fillId="2" borderId="10" xfId="0" applyNumberFormat="1" applyFont="1" applyFill="1" applyBorder="1" applyAlignment="1" applyProtection="1">
      <alignment horizontal="center" vertical="center" wrapText="1"/>
      <protection hidden="1"/>
    </xf>
    <xf numFmtId="168" fontId="5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78" fillId="2" borderId="10" xfId="0" applyFont="1" applyFill="1" applyBorder="1" applyAlignment="1">
      <alignment horizontal="center" vertical="center" wrapText="1"/>
    </xf>
    <xf numFmtId="0" fontId="78" fillId="2" borderId="22" xfId="0" applyFont="1" applyFill="1" applyBorder="1" applyAlignment="1">
      <alignment horizontal="center" vertical="center" wrapText="1"/>
    </xf>
    <xf numFmtId="0" fontId="78" fillId="2" borderId="21" xfId="0" applyFont="1" applyFill="1" applyBorder="1" applyAlignment="1">
      <alignment horizontal="center" vertical="center" wrapText="1"/>
    </xf>
    <xf numFmtId="0" fontId="79" fillId="2" borderId="0" xfId="0" applyFont="1" applyFill="1" applyAlignment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21" xfId="0" applyFont="1" applyFill="1" applyBorder="1" applyAlignment="1" applyProtection="1">
      <alignment horizontal="center" vertical="center" wrapText="1"/>
      <protection hidden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75" fillId="7" borderId="56" xfId="0" applyFont="1" applyFill="1" applyBorder="1" applyAlignment="1" applyProtection="1">
      <alignment horizontal="center" vertical="center" wrapText="1"/>
      <protection locked="0"/>
    </xf>
    <xf numFmtId="0" fontId="75" fillId="7" borderId="57" xfId="0" applyFont="1" applyFill="1" applyBorder="1" applyAlignment="1" applyProtection="1">
      <alignment horizontal="center" vertical="center" wrapText="1"/>
      <protection locked="0"/>
    </xf>
    <xf numFmtId="0" fontId="75" fillId="7" borderId="55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9" fillId="7" borderId="74" xfId="0" applyFont="1" applyFill="1" applyBorder="1" applyAlignment="1" applyProtection="1">
      <alignment horizontal="center" vertical="center"/>
      <protection locked="0"/>
    </xf>
    <xf numFmtId="0" fontId="9" fillId="7" borderId="75" xfId="0" applyFont="1" applyFill="1" applyBorder="1" applyAlignment="1" applyProtection="1">
      <alignment horizontal="center" vertical="center"/>
      <protection locked="0"/>
    </xf>
    <xf numFmtId="0" fontId="9" fillId="7" borderId="76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5" fillId="0" borderId="73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8" fillId="7" borderId="0" xfId="0" applyFont="1" applyFill="1" applyAlignment="1" applyProtection="1">
      <alignment horizontal="left" vertical="center"/>
      <protection locked="0"/>
    </xf>
    <xf numFmtId="0" fontId="80" fillId="7" borderId="0" xfId="0" applyFont="1" applyFill="1" applyAlignment="1" applyProtection="1">
      <alignment horizontal="left" vertical="center"/>
      <protection locked="0"/>
    </xf>
    <xf numFmtId="0" fontId="8" fillId="7" borderId="0" xfId="0" applyFont="1" applyFill="1" applyAlignment="1" applyProtection="1">
      <alignment horizontal="right" vertical="center"/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1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81" fillId="0" borderId="72" xfId="0" applyFont="1" applyBorder="1" applyAlignment="1">
      <alignment horizontal="center" vertical="center" wrapText="1"/>
    </xf>
    <xf numFmtId="0" fontId="6" fillId="7" borderId="77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15" fontId="0" fillId="7" borderId="10" xfId="0" applyNumberForma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" fontId="53" fillId="7" borderId="11" xfId="0" applyNumberFormat="1" applyFont="1" applyFill="1" applyBorder="1" applyAlignment="1" applyProtection="1">
      <alignment horizontal="left" vertical="top" wrapText="1"/>
      <protection locked="0"/>
    </xf>
    <xf numFmtId="1" fontId="53" fillId="7" borderId="23" xfId="0" applyNumberFormat="1" applyFont="1" applyFill="1" applyBorder="1" applyAlignment="1" applyProtection="1">
      <alignment horizontal="left" vertical="top" wrapText="1"/>
      <protection locked="0"/>
    </xf>
    <xf numFmtId="1" fontId="53" fillId="7" borderId="13" xfId="0" applyNumberFormat="1" applyFont="1" applyFill="1" applyBorder="1" applyAlignment="1" applyProtection="1">
      <alignment horizontal="left" vertical="top" wrapText="1"/>
      <protection locked="0"/>
    </xf>
    <xf numFmtId="1" fontId="53" fillId="7" borderId="12" xfId="0" applyNumberFormat="1" applyFont="1" applyFill="1" applyBorder="1" applyAlignment="1" applyProtection="1">
      <alignment horizontal="left" vertical="top" wrapText="1"/>
      <protection locked="0"/>
    </xf>
    <xf numFmtId="1" fontId="53" fillId="7" borderId="72" xfId="0" applyNumberFormat="1" applyFont="1" applyFill="1" applyBorder="1" applyAlignment="1" applyProtection="1">
      <alignment horizontal="left" vertical="top" wrapText="1"/>
      <protection locked="0"/>
    </xf>
    <xf numFmtId="1" fontId="53" fillId="7" borderId="16" xfId="0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5" fontId="50" fillId="0" borderId="10" xfId="0" applyNumberFormat="1" applyFont="1" applyBorder="1" applyAlignment="1" applyProtection="1">
      <alignment horizontal="center" vertical="center"/>
      <protection hidden="1"/>
    </xf>
    <xf numFmtId="165" fontId="50" fillId="0" borderId="21" xfId="0" applyNumberFormat="1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top" wrapText="1"/>
    </xf>
    <xf numFmtId="0" fontId="84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8" fontId="21" fillId="0" borderId="0" xfId="0" applyNumberFormat="1" applyFont="1" applyAlignment="1" applyProtection="1">
      <alignment horizontal="center" vertical="center"/>
      <protection hidden="1"/>
    </xf>
    <xf numFmtId="0" fontId="53" fillId="0" borderId="1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5" fillId="7" borderId="57" xfId="0" applyFont="1" applyFill="1" applyBorder="1" applyAlignment="1" applyProtection="1">
      <alignment horizontal="center" vertical="center" wrapText="1"/>
      <protection locked="0"/>
    </xf>
    <xf numFmtId="0" fontId="85" fillId="7" borderId="55" xfId="0" applyFont="1" applyFill="1" applyBorder="1" applyAlignment="1" applyProtection="1">
      <alignment horizontal="center" vertical="center" wrapText="1"/>
      <protection locked="0"/>
    </xf>
    <xf numFmtId="0" fontId="55" fillId="0" borderId="40" xfId="0" applyFont="1" applyBorder="1" applyAlignment="1">
      <alignment horizontal="center" vertical="top" wrapText="1"/>
    </xf>
    <xf numFmtId="0" fontId="85" fillId="7" borderId="5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68" fillId="0" borderId="12" xfId="0" applyFont="1" applyBorder="1" applyAlignment="1" applyProtection="1">
      <alignment horizontal="center" vertical="center"/>
      <protection hidden="1"/>
    </xf>
    <xf numFmtId="0" fontId="68" fillId="0" borderId="16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31" fillId="0" borderId="12" xfId="0" applyFont="1" applyBorder="1" applyAlignment="1" applyProtection="1">
      <alignment horizontal="center" vertical="center"/>
      <protection hidden="1"/>
    </xf>
    <xf numFmtId="0" fontId="31" fillId="0" borderId="16" xfId="0" applyFont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38" fillId="0" borderId="15" xfId="0" applyFont="1" applyBorder="1" applyAlignment="1">
      <alignment horizontal="center"/>
    </xf>
    <xf numFmtId="0" fontId="21" fillId="0" borderId="72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38" fillId="0" borderId="12" xfId="0" applyFont="1" applyBorder="1" applyAlignment="1" applyProtection="1">
      <alignment horizontal="center" vertical="center"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86" fillId="0" borderId="7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7" borderId="11" xfId="0" applyFont="1" applyFill="1" applyBorder="1" applyAlignment="1" applyProtection="1">
      <alignment horizontal="center" vertical="center" wrapText="1"/>
      <protection locked="0"/>
    </xf>
    <xf numFmtId="0" fontId="38" fillId="7" borderId="23" xfId="0" applyFont="1" applyFill="1" applyBorder="1" applyAlignment="1" applyProtection="1">
      <alignment horizontal="center" vertical="center" wrapText="1"/>
      <protection locked="0"/>
    </xf>
    <xf numFmtId="0" fontId="38" fillId="7" borderId="13" xfId="0" applyFont="1" applyFill="1" applyBorder="1" applyAlignment="1" applyProtection="1">
      <alignment horizontal="center" vertical="center" wrapText="1"/>
      <protection locked="0"/>
    </xf>
    <xf numFmtId="0" fontId="38" fillId="7" borderId="12" xfId="0" applyFont="1" applyFill="1" applyBorder="1" applyAlignment="1" applyProtection="1">
      <alignment horizontal="center" vertical="center" wrapText="1"/>
      <protection locked="0"/>
    </xf>
    <xf numFmtId="0" fontId="38" fillId="7" borderId="72" xfId="0" applyFont="1" applyFill="1" applyBorder="1" applyAlignment="1" applyProtection="1">
      <alignment horizontal="center" vertical="center" wrapText="1"/>
      <protection locked="0"/>
    </xf>
    <xf numFmtId="0" fontId="38" fillId="7" borderId="16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87" fillId="0" borderId="10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8" fillId="7" borderId="10" xfId="0" applyFont="1" applyFill="1" applyBorder="1" applyAlignment="1" applyProtection="1">
      <alignment horizontal="center" vertical="center"/>
      <protection locked="0"/>
    </xf>
    <xf numFmtId="0" fontId="88" fillId="7" borderId="21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21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1" fillId="7" borderId="10" xfId="0" applyFont="1" applyFill="1" applyBorder="1" applyAlignment="1" applyProtection="1">
      <alignment horizontal="center" vertical="center"/>
      <protection locked="0"/>
    </xf>
    <xf numFmtId="0" fontId="21" fillId="7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10" borderId="22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center" vertical="center"/>
    </xf>
    <xf numFmtId="0" fontId="18" fillId="2" borderId="72" xfId="0" applyFont="1" applyFill="1" applyBorder="1" applyAlignment="1" applyProtection="1">
      <alignment horizontal="right" vertical="center"/>
      <protection hidden="1"/>
    </xf>
    <xf numFmtId="2" fontId="0" fillId="0" borderId="14" xfId="0" applyNumberFormat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91" fillId="2" borderId="10" xfId="0" applyNumberFormat="1" applyFont="1" applyFill="1" applyBorder="1" applyAlignment="1">
      <alignment horizontal="center" vertical="center"/>
    </xf>
    <xf numFmtId="2" fontId="91" fillId="2" borderId="22" xfId="0" applyNumberFormat="1" applyFont="1" applyFill="1" applyBorder="1" applyAlignment="1">
      <alignment horizontal="center" vertical="center"/>
    </xf>
    <xf numFmtId="165" fontId="18" fillId="2" borderId="71" xfId="0" applyNumberFormat="1" applyFont="1" applyFill="1" applyBorder="1" applyAlignment="1" applyProtection="1">
      <alignment horizontal="right" vertical="center"/>
      <protection hidden="1"/>
    </xf>
    <xf numFmtId="0" fontId="53" fillId="2" borderId="42" xfId="0" applyFont="1" applyFill="1" applyBorder="1" applyAlignment="1">
      <alignment horizontal="center" vertical="center"/>
    </xf>
    <xf numFmtId="0" fontId="53" fillId="2" borderId="43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3" fillId="2" borderId="72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right" vertical="center"/>
    </xf>
    <xf numFmtId="0" fontId="53" fillId="8" borderId="22" xfId="0" applyFont="1" applyFill="1" applyBorder="1" applyAlignment="1">
      <alignment horizontal="right" vertical="center"/>
    </xf>
    <xf numFmtId="0" fontId="53" fillId="8" borderId="21" xfId="0" applyFont="1" applyFill="1" applyBorder="1" applyAlignment="1">
      <alignment horizontal="right" vertical="center"/>
    </xf>
    <xf numFmtId="0" fontId="53" fillId="2" borderId="45" xfId="0" applyFont="1" applyFill="1" applyBorder="1" applyAlignment="1">
      <alignment horizontal="center" vertical="center"/>
    </xf>
    <xf numFmtId="0" fontId="53" fillId="2" borderId="11" xfId="0" applyFont="1" applyFill="1" applyBorder="1" applyAlignment="1">
      <alignment horizontal="center" vertical="center"/>
    </xf>
    <xf numFmtId="0" fontId="53" fillId="2" borderId="23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165" fontId="52" fillId="0" borderId="4" xfId="0" applyNumberFormat="1" applyFont="1" applyBorder="1" applyAlignment="1" applyProtection="1">
      <alignment horizontal="center" vertical="center" wrapText="1"/>
      <protection hidden="1"/>
    </xf>
    <xf numFmtId="165" fontId="52" fillId="0" borderId="20" xfId="0" applyNumberFormat="1" applyFont="1" applyBorder="1" applyAlignment="1" applyProtection="1">
      <alignment horizontal="center" vertical="center" wrapText="1"/>
      <protection hidden="1"/>
    </xf>
    <xf numFmtId="0" fontId="78" fillId="11" borderId="10" xfId="0" applyFont="1" applyFill="1" applyBorder="1" applyAlignment="1">
      <alignment horizontal="center" vertical="center" wrapText="1"/>
    </xf>
    <xf numFmtId="0" fontId="78" fillId="11" borderId="22" xfId="0" applyFont="1" applyFill="1" applyBorder="1" applyAlignment="1">
      <alignment horizontal="center" vertical="center" wrapText="1"/>
    </xf>
    <xf numFmtId="0" fontId="78" fillId="11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9" fillId="0" borderId="77" xfId="0" applyFont="1" applyBorder="1" applyAlignment="1">
      <alignment horizontal="center" vertical="center"/>
    </xf>
    <xf numFmtId="0" fontId="19" fillId="0" borderId="0" xfId="0" applyFont="1" applyAlignment="1">
      <alignment horizontal="right" vertical="top" wrapText="1"/>
    </xf>
    <xf numFmtId="0" fontId="17" fillId="0" borderId="2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8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5" fillId="7" borderId="56" xfId="0" applyFont="1" applyFill="1" applyBorder="1" applyAlignment="1">
      <alignment horizontal="center" vertical="center" wrapText="1"/>
    </xf>
    <xf numFmtId="0" fontId="85" fillId="7" borderId="57" xfId="0" applyFont="1" applyFill="1" applyBorder="1" applyAlignment="1">
      <alignment horizontal="center" vertical="center" wrapText="1"/>
    </xf>
    <xf numFmtId="0" fontId="85" fillId="7" borderId="5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0" borderId="10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0" fontId="53" fillId="8" borderId="70" xfId="0" applyFont="1" applyFill="1" applyBorder="1" applyAlignment="1">
      <alignment horizontal="center" vertical="center"/>
    </xf>
    <xf numFmtId="0" fontId="53" fillId="8" borderId="71" xfId="0" applyFont="1" applyFill="1" applyBorder="1" applyAlignment="1">
      <alignment horizontal="center" vertical="center"/>
    </xf>
    <xf numFmtId="0" fontId="53" fillId="8" borderId="79" xfId="0" applyFont="1" applyFill="1" applyBorder="1" applyAlignment="1">
      <alignment horizontal="center" vertical="center"/>
    </xf>
    <xf numFmtId="0" fontId="88" fillId="2" borderId="72" xfId="0" applyFont="1" applyFill="1" applyBorder="1" applyAlignment="1" applyProtection="1">
      <alignment horizontal="center"/>
      <protection hidden="1"/>
    </xf>
    <xf numFmtId="0" fontId="18" fillId="9" borderId="12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88" fillId="2" borderId="71" xfId="0" applyNumberFormat="1" applyFont="1" applyFill="1" applyBorder="1" applyAlignment="1" applyProtection="1">
      <alignment horizontal="center" vertical="center"/>
      <protection hidden="1"/>
    </xf>
    <xf numFmtId="165" fontId="59" fillId="2" borderId="13" xfId="0" applyNumberFormat="1" applyFont="1" applyFill="1" applyBorder="1" applyAlignment="1" applyProtection="1">
      <alignment horizontal="center" vertical="center"/>
      <protection hidden="1"/>
    </xf>
    <xf numFmtId="165" fontId="59" fillId="2" borderId="16" xfId="0" applyNumberFormat="1" applyFont="1" applyFill="1" applyBorder="1" applyAlignment="1" applyProtection="1">
      <alignment horizontal="center" vertical="center"/>
      <protection hidden="1"/>
    </xf>
    <xf numFmtId="165" fontId="59" fillId="2" borderId="23" xfId="0" applyNumberFormat="1" applyFont="1" applyFill="1" applyBorder="1" applyAlignment="1" applyProtection="1">
      <alignment horizontal="center" vertical="center"/>
      <protection hidden="1"/>
    </xf>
    <xf numFmtId="165" fontId="59" fillId="2" borderId="72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48" fillId="2" borderId="80" xfId="0" applyFont="1" applyFill="1" applyBorder="1" applyAlignment="1">
      <alignment horizontal="center" vertical="center"/>
    </xf>
    <xf numFmtId="0" fontId="48" fillId="2" borderId="81" xfId="0" applyFont="1" applyFill="1" applyBorder="1" applyAlignment="1">
      <alignment horizontal="center" vertical="center"/>
    </xf>
    <xf numFmtId="0" fontId="48" fillId="2" borderId="82" xfId="0" applyFont="1" applyFill="1" applyBorder="1" applyAlignment="1">
      <alignment horizontal="center" vertical="center"/>
    </xf>
    <xf numFmtId="1" fontId="22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4" fillId="0" borderId="17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8" fillId="0" borderId="10" xfId="0" applyFont="1" applyBorder="1" applyAlignment="1" applyProtection="1">
      <alignment horizontal="center" vertical="center"/>
      <protection hidden="1"/>
    </xf>
    <xf numFmtId="165" fontId="18" fillId="2" borderId="23" xfId="0" applyNumberFormat="1" applyFont="1" applyFill="1" applyBorder="1" applyAlignment="1" applyProtection="1">
      <alignment horizontal="right" vertical="center"/>
      <protection hidden="1"/>
    </xf>
    <xf numFmtId="0" fontId="53" fillId="2" borderId="64" xfId="0" applyFont="1" applyFill="1" applyBorder="1" applyAlignment="1">
      <alignment horizontal="right" vertical="center"/>
    </xf>
    <xf numFmtId="0" fontId="53" fillId="2" borderId="83" xfId="0" applyFont="1" applyFill="1" applyBorder="1" applyAlignment="1">
      <alignment horizontal="right" vertical="center"/>
    </xf>
    <xf numFmtId="10" fontId="59" fillId="0" borderId="23" xfId="0" applyNumberFormat="1" applyFont="1" applyBorder="1" applyAlignment="1" applyProtection="1">
      <alignment horizontal="center" vertical="center"/>
      <protection hidden="1"/>
    </xf>
    <xf numFmtId="10" fontId="59" fillId="0" borderId="13" xfId="0" applyNumberFormat="1" applyFont="1" applyBorder="1" applyAlignment="1" applyProtection="1">
      <alignment horizontal="center" vertical="center"/>
      <protection hidden="1"/>
    </xf>
    <xf numFmtId="10" fontId="59" fillId="0" borderId="72" xfId="0" applyNumberFormat="1" applyFont="1" applyBorder="1" applyAlignment="1" applyProtection="1">
      <alignment horizontal="center" vertical="center"/>
      <protection hidden="1"/>
    </xf>
    <xf numFmtId="10" fontId="59" fillId="0" borderId="16" xfId="0" applyNumberFormat="1" applyFont="1" applyBorder="1" applyAlignment="1" applyProtection="1">
      <alignment horizontal="center" vertical="center"/>
      <protection hidden="1"/>
    </xf>
    <xf numFmtId="165" fontId="18" fillId="2" borderId="22" xfId="0" applyNumberFormat="1" applyFont="1" applyFill="1" applyBorder="1" applyAlignment="1" applyProtection="1">
      <alignment horizontal="right" vertical="center"/>
      <protection hidden="1"/>
    </xf>
    <xf numFmtId="0" fontId="18" fillId="2" borderId="22" xfId="0" applyFont="1" applyFill="1" applyBorder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right"/>
      <protection hidden="1"/>
    </xf>
    <xf numFmtId="2" fontId="91" fillId="2" borderId="21" xfId="0" applyNumberFormat="1" applyFont="1" applyFill="1" applyBorder="1" applyAlignment="1">
      <alignment horizontal="center" vertical="center"/>
    </xf>
    <xf numFmtId="2" fontId="0" fillId="0" borderId="0" xfId="0" applyNumberFormat="1" applyAlignment="1" applyProtection="1">
      <alignment horizontal="left" vertical="center"/>
      <protection hidden="1"/>
    </xf>
    <xf numFmtId="0" fontId="53" fillId="2" borderId="14" xfId="0" applyFont="1" applyFill="1" applyBorder="1" applyAlignment="1">
      <alignment horizontal="right" vertical="center"/>
    </xf>
    <xf numFmtId="0" fontId="53" fillId="2" borderId="0" xfId="0" applyFont="1" applyFill="1" applyAlignment="1">
      <alignment horizontal="right" vertical="center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>
      <alignment horizontal="center" vertical="center"/>
    </xf>
    <xf numFmtId="165" fontId="37" fillId="2" borderId="0" xfId="0" applyNumberFormat="1" applyFont="1" applyFill="1" applyAlignment="1">
      <alignment vertical="center" wrapText="1"/>
    </xf>
  </cellXfs>
  <cellStyles count="2">
    <cellStyle name="Normal" xfId="0" builtinId="0"/>
    <cellStyle name="Pourcentage" xfId="1" builtinId="5"/>
  </cellStyles>
  <dxfs count="14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ill>
        <patternFill>
          <f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ill>
        <patternFill>
          <f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C7CE"/>
      <color rgb="FFFFCCCC"/>
      <color rgb="FF0033CC"/>
      <color rgb="FFF0D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D CUMUL'!A1"/><Relationship Id="rId2" Type="http://schemas.openxmlformats.org/officeDocument/2006/relationships/hyperlink" Target="#'ED PP C 4P'!A1"/><Relationship Id="rId1" Type="http://schemas.openxmlformats.org/officeDocument/2006/relationships/hyperlink" Target="#' ED PARTIE PERDUE'!A1"/><Relationship Id="rId4" Type="http://schemas.openxmlformats.org/officeDocument/2006/relationships/hyperlink" Target="#'ED CUMUL C 4P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MENU 1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CR ED CUMUL'!A1"/><Relationship Id="rId2" Type="http://schemas.openxmlformats.org/officeDocument/2006/relationships/hyperlink" Target="#'AFFICHAGE CUMUL'!A1"/><Relationship Id="rId1" Type="http://schemas.openxmlformats.org/officeDocument/2006/relationships/hyperlink" Target="#'MENU 1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CR ED CUMUL'!A1"/><Relationship Id="rId2" Type="http://schemas.openxmlformats.org/officeDocument/2006/relationships/hyperlink" Target="#'MENU 1'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CR PP C 4P'!A1"/><Relationship Id="rId2" Type="http://schemas.openxmlformats.org/officeDocument/2006/relationships/hyperlink" Target="#'AFFICHE PP C 4P'!A1"/><Relationship Id="rId1" Type="http://schemas.openxmlformats.org/officeDocument/2006/relationships/hyperlink" Target="#'MENU 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CR PP C 4P'!A1"/><Relationship Id="rId2" Type="http://schemas.openxmlformats.org/officeDocument/2006/relationships/hyperlink" Target="#'MENU 1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MENU 1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CR CUMUL C 4P'!A1"/><Relationship Id="rId2" Type="http://schemas.openxmlformats.org/officeDocument/2006/relationships/hyperlink" Target="#'AFFICHE CUMUL C 4P'!A1"/><Relationship Id="rId1" Type="http://schemas.openxmlformats.org/officeDocument/2006/relationships/hyperlink" Target="#'MENU 1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R CUMUL C 4P'!A1"/><Relationship Id="rId2" Type="http://schemas.openxmlformats.org/officeDocument/2006/relationships/image" Target="../media/image1.png"/><Relationship Id="rId1" Type="http://schemas.openxmlformats.org/officeDocument/2006/relationships/hyperlink" Target="#'MENU 1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MENU 1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CR ED PP'!A1"/><Relationship Id="rId2" Type="http://schemas.openxmlformats.org/officeDocument/2006/relationships/hyperlink" Target="#'AFFICHAGE PP'!A1"/><Relationship Id="rId1" Type="http://schemas.openxmlformats.org/officeDocument/2006/relationships/hyperlink" Target="#'MENU 1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CR ED PP'!A1"/><Relationship Id="rId2" Type="http://schemas.openxmlformats.org/officeDocument/2006/relationships/hyperlink" Target="#'MENU 1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5</xdr:col>
      <xdr:colOff>333375</xdr:colOff>
      <xdr:row>10</xdr:row>
      <xdr:rowOff>28575</xdr:rowOff>
    </xdr:to>
    <xdr:sp macro="" textlink="">
      <xdr:nvSpPr>
        <xdr:cNvPr id="15" name="Plaque 14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8257B238-5FB7-B30E-383A-88A4379FC521}"/>
            </a:ext>
          </a:extLst>
        </xdr:cNvPr>
        <xdr:cNvSpPr/>
      </xdr:nvSpPr>
      <xdr:spPr>
        <a:xfrm>
          <a:off x="762000" y="95250"/>
          <a:ext cx="3381375" cy="1838325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rgbClr val="0033CC"/>
              </a:solidFill>
            </a:rPr>
            <a:t>JEU</a:t>
          </a:r>
          <a:r>
            <a:rPr lang="fr-FR" sz="1800" b="1" baseline="0">
              <a:solidFill>
                <a:srgbClr val="0033CC"/>
              </a:solidFill>
            </a:rPr>
            <a:t> PROVEN</a:t>
          </a:r>
          <a:r>
            <a:rPr lang="fr-FR" sz="1800" b="1" baseline="0">
              <a:solidFill>
                <a:srgbClr val="0033CC"/>
              </a:solidFill>
              <a:latin typeface="+mn-lt"/>
              <a:cs typeface="Arial" panose="020B0604020202020204" pitchFamily="34" charset="0"/>
            </a:rPr>
            <a:t>Ç</a:t>
          </a:r>
          <a:r>
            <a:rPr lang="fr-FR" sz="1800" b="1" baseline="0">
              <a:solidFill>
                <a:srgbClr val="0033CC"/>
              </a:solidFill>
            </a:rPr>
            <a:t>AL                                                                         </a:t>
          </a:r>
          <a:r>
            <a:rPr lang="fr-FR" sz="1800" b="1" baseline="0">
              <a:solidFill>
                <a:srgbClr val="002060"/>
              </a:solidFill>
            </a:rPr>
            <a:t>PARTIE PERDUE                                                   ELIMINATION DIRECTE                                                          CADRAGE après </a:t>
          </a:r>
          <a:r>
            <a:rPr lang="fr-FR" sz="2400" b="1" baseline="0">
              <a:solidFill>
                <a:srgbClr val="0033CC"/>
              </a:solidFill>
            </a:rPr>
            <a:t>2</a:t>
          </a:r>
          <a:r>
            <a:rPr lang="fr-FR" sz="1800" b="1" baseline="30000">
              <a:solidFill>
                <a:srgbClr val="0033CC"/>
              </a:solidFill>
            </a:rPr>
            <a:t>ème</a:t>
          </a:r>
          <a:r>
            <a:rPr lang="fr-FR" sz="1800" b="1" baseline="0">
              <a:solidFill>
                <a:schemeClr val="bg1"/>
              </a:solidFill>
            </a:rPr>
            <a:t> </a:t>
          </a:r>
          <a:r>
            <a:rPr lang="fr-FR" sz="1800" b="1" baseline="0">
              <a:solidFill>
                <a:srgbClr val="002060"/>
              </a:solidFill>
            </a:rPr>
            <a:t>partie</a:t>
          </a:r>
          <a:endParaRPr lang="fr-FR" sz="1800" b="1">
            <a:solidFill>
              <a:srgbClr val="002060"/>
            </a:solidFill>
          </a:endParaRPr>
        </a:p>
      </xdr:txBody>
    </xdr:sp>
    <xdr:clientData/>
  </xdr:twoCellAnchor>
  <xdr:twoCellAnchor>
    <xdr:from>
      <xdr:col>10</xdr:col>
      <xdr:colOff>419099</xdr:colOff>
      <xdr:row>0</xdr:row>
      <xdr:rowOff>95250</xdr:rowOff>
    </xdr:from>
    <xdr:to>
      <xdr:col>14</xdr:col>
      <xdr:colOff>752474</xdr:colOff>
      <xdr:row>10</xdr:row>
      <xdr:rowOff>28575</xdr:rowOff>
    </xdr:to>
    <xdr:sp macro="" textlink="">
      <xdr:nvSpPr>
        <xdr:cNvPr id="16" name="Plaque 15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D69FAC5F-5841-AA41-0692-0F4A2FC012E5}"/>
            </a:ext>
          </a:extLst>
        </xdr:cNvPr>
        <xdr:cNvSpPr/>
      </xdr:nvSpPr>
      <xdr:spPr>
        <a:xfrm>
          <a:off x="8039099" y="95250"/>
          <a:ext cx="3381375" cy="1838325"/>
        </a:xfrm>
        <a:prstGeom prst="bevel">
          <a:avLst/>
        </a:prstGeom>
        <a:solidFill>
          <a:srgbClr val="F0DEA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accent1">
                  <a:lumMod val="50000"/>
                </a:schemeClr>
              </a:solidFill>
            </a:rPr>
            <a:t>JEU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 PROVEN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  <a:latin typeface="+mn-lt"/>
              <a:cs typeface="Arial" panose="020B0604020202020204" pitchFamily="34" charset="0"/>
            </a:rPr>
            <a:t>Ç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AL </a:t>
          </a:r>
          <a:r>
            <a:rPr lang="fr-FR" sz="1800" b="1" baseline="0">
              <a:solidFill>
                <a:schemeClr val="bg1"/>
              </a:solidFill>
            </a:rPr>
            <a:t>                                                                      </a:t>
          </a:r>
          <a:r>
            <a:rPr lang="fr-FR" sz="1800" b="1" baseline="0">
              <a:solidFill>
                <a:srgbClr val="FF0000"/>
              </a:solidFill>
            </a:rPr>
            <a:t>PARTIE PERDUE                                                   ELIMINATION DIRECTE                                                          CADRAGE après </a:t>
          </a:r>
          <a:r>
            <a:rPr lang="fr-FR" sz="2400" b="1" baseline="0">
              <a:solidFill>
                <a:schemeClr val="accent1">
                  <a:lumMod val="50000"/>
                </a:schemeClr>
              </a:solidFill>
            </a:rPr>
            <a:t>3</a:t>
          </a:r>
          <a:r>
            <a:rPr lang="fr-FR" sz="1800" b="1" baseline="30000">
              <a:solidFill>
                <a:schemeClr val="accent1">
                  <a:lumMod val="50000"/>
                </a:schemeClr>
              </a:solidFill>
            </a:rPr>
            <a:t>ème</a:t>
          </a:r>
          <a:r>
            <a:rPr lang="fr-FR" sz="1800" b="1" baseline="0">
              <a:solidFill>
                <a:schemeClr val="bg1"/>
              </a:solidFill>
            </a:rPr>
            <a:t> </a:t>
          </a:r>
          <a:r>
            <a:rPr lang="fr-FR" sz="1800" b="1" baseline="0">
              <a:solidFill>
                <a:srgbClr val="FF0000"/>
              </a:solidFill>
            </a:rPr>
            <a:t>partie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723900</xdr:colOff>
      <xdr:row>12</xdr:row>
      <xdr:rowOff>0</xdr:rowOff>
    </xdr:from>
    <xdr:to>
      <xdr:col>5</xdr:col>
      <xdr:colOff>361950</xdr:colOff>
      <xdr:row>21</xdr:row>
      <xdr:rowOff>123825</xdr:rowOff>
    </xdr:to>
    <xdr:sp macro="" textlink="">
      <xdr:nvSpPr>
        <xdr:cNvPr id="17" name="Plaque 16">
          <a:hlinkClick xmlns:r="http://schemas.openxmlformats.org/officeDocument/2006/relationships" r:id="rId3" tooltip="CLIC"/>
          <a:extLst>
            <a:ext uri="{FF2B5EF4-FFF2-40B4-BE49-F238E27FC236}">
              <a16:creationId xmlns:a16="http://schemas.microsoft.com/office/drawing/2014/main" id="{C278E4B9-B296-CE5E-29FA-B4A24FD81E45}"/>
            </a:ext>
          </a:extLst>
        </xdr:cNvPr>
        <xdr:cNvSpPr/>
      </xdr:nvSpPr>
      <xdr:spPr>
        <a:xfrm>
          <a:off x="723900" y="2286000"/>
          <a:ext cx="3448050" cy="1838325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accent1">
                  <a:lumMod val="50000"/>
                </a:schemeClr>
              </a:solidFill>
            </a:rPr>
            <a:t>JEU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 PROVEN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  <a:latin typeface="+mn-lt"/>
              <a:cs typeface="Arial" panose="020B0604020202020204" pitchFamily="34" charset="0"/>
            </a:rPr>
            <a:t>Ç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AL                                                                         </a:t>
          </a:r>
          <a:r>
            <a:rPr lang="fr-FR" sz="1800" b="1" baseline="0">
              <a:solidFill>
                <a:srgbClr val="002060"/>
              </a:solidFill>
            </a:rPr>
            <a:t>CUMUL                                      ELIMINATION DIRECTE                                                          CADRAGE après </a:t>
          </a:r>
          <a:r>
            <a:rPr lang="fr-FR" sz="2400" b="1" baseline="0">
              <a:solidFill>
                <a:srgbClr val="0033CC"/>
              </a:solidFill>
            </a:rPr>
            <a:t>2</a:t>
          </a:r>
          <a:r>
            <a:rPr lang="fr-FR" sz="1800" b="1" baseline="30000">
              <a:solidFill>
                <a:srgbClr val="0033CC"/>
              </a:solidFill>
            </a:rPr>
            <a:t>ème</a:t>
          </a:r>
          <a:r>
            <a:rPr lang="fr-FR" sz="1800" b="1" baseline="0">
              <a:solidFill>
                <a:srgbClr val="FF0000"/>
              </a:solidFill>
            </a:rPr>
            <a:t> </a:t>
          </a:r>
          <a:r>
            <a:rPr lang="fr-FR" sz="1800" b="1" baseline="0">
              <a:solidFill>
                <a:srgbClr val="002060"/>
              </a:solidFill>
            </a:rPr>
            <a:t>partie</a:t>
          </a:r>
          <a:endParaRPr lang="fr-FR" sz="1800" b="1">
            <a:solidFill>
              <a:srgbClr val="002060"/>
            </a:solidFill>
          </a:endParaRPr>
        </a:p>
      </xdr:txBody>
    </xdr:sp>
    <xdr:clientData/>
  </xdr:twoCellAnchor>
  <xdr:twoCellAnchor>
    <xdr:from>
      <xdr:col>10</xdr:col>
      <xdr:colOff>457199</xdr:colOff>
      <xdr:row>12</xdr:row>
      <xdr:rowOff>0</xdr:rowOff>
    </xdr:from>
    <xdr:to>
      <xdr:col>15</xdr:col>
      <xdr:colOff>28574</xdr:colOff>
      <xdr:row>21</xdr:row>
      <xdr:rowOff>123825</xdr:rowOff>
    </xdr:to>
    <xdr:sp macro="" textlink="">
      <xdr:nvSpPr>
        <xdr:cNvPr id="19" name="Plaque 18">
          <a:hlinkClick xmlns:r="http://schemas.openxmlformats.org/officeDocument/2006/relationships" r:id="rId4" tooltip="CLIC"/>
          <a:extLst>
            <a:ext uri="{FF2B5EF4-FFF2-40B4-BE49-F238E27FC236}">
              <a16:creationId xmlns:a16="http://schemas.microsoft.com/office/drawing/2014/main" id="{39740D5D-4F57-3DE8-32F3-569BB803E71F}"/>
            </a:ext>
          </a:extLst>
        </xdr:cNvPr>
        <xdr:cNvSpPr/>
      </xdr:nvSpPr>
      <xdr:spPr>
        <a:xfrm>
          <a:off x="8077199" y="2286000"/>
          <a:ext cx="3381375" cy="1838325"/>
        </a:xfrm>
        <a:prstGeom prst="bevel">
          <a:avLst/>
        </a:prstGeom>
        <a:solidFill>
          <a:srgbClr val="F0DEA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accent1">
                  <a:lumMod val="50000"/>
                </a:schemeClr>
              </a:solidFill>
            </a:rPr>
            <a:t>JEU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 PROVEN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  <a:latin typeface="+mn-lt"/>
              <a:cs typeface="Arial" panose="020B0604020202020204" pitchFamily="34" charset="0"/>
            </a:rPr>
            <a:t>Ç</a:t>
          </a:r>
          <a:r>
            <a:rPr lang="fr-FR" sz="1800" b="1" baseline="0">
              <a:solidFill>
                <a:schemeClr val="accent1">
                  <a:lumMod val="50000"/>
                </a:schemeClr>
              </a:solidFill>
            </a:rPr>
            <a:t>AL </a:t>
          </a:r>
          <a:r>
            <a:rPr lang="fr-FR" sz="1800" b="1" baseline="0">
              <a:solidFill>
                <a:schemeClr val="bg1"/>
              </a:solidFill>
            </a:rPr>
            <a:t>                                                                        </a:t>
          </a:r>
          <a:r>
            <a:rPr lang="fr-FR" sz="1800" b="1" baseline="0">
              <a:solidFill>
                <a:srgbClr val="FF0000"/>
              </a:solidFill>
            </a:rPr>
            <a:t>CUMUL                                       ELIMINATION DIRECTE                                                          CADRAGE après </a:t>
          </a:r>
          <a:r>
            <a:rPr lang="fr-FR" sz="2400" b="1" baseline="0">
              <a:solidFill>
                <a:schemeClr val="accent1">
                  <a:lumMod val="50000"/>
                </a:schemeClr>
              </a:solidFill>
            </a:rPr>
            <a:t>3</a:t>
          </a:r>
          <a:r>
            <a:rPr lang="fr-FR" sz="1800" b="1" baseline="30000">
              <a:solidFill>
                <a:schemeClr val="accent1">
                  <a:lumMod val="50000"/>
                </a:schemeClr>
              </a:solidFill>
            </a:rPr>
            <a:t>ème</a:t>
          </a:r>
          <a:r>
            <a:rPr lang="fr-FR" sz="1800" b="1" baseline="0">
              <a:solidFill>
                <a:schemeClr val="bg1"/>
              </a:solidFill>
            </a:rPr>
            <a:t> </a:t>
          </a:r>
          <a:r>
            <a:rPr lang="fr-FR" sz="1800" b="1" baseline="0">
              <a:solidFill>
                <a:srgbClr val="FF0000"/>
              </a:solidFill>
            </a:rPr>
            <a:t>partie</a:t>
          </a:r>
          <a:endParaRPr lang="fr-FR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666750</xdr:colOff>
      <xdr:row>0</xdr:row>
      <xdr:rowOff>85726</xdr:rowOff>
    </xdr:from>
    <xdr:to>
      <xdr:col>10</xdr:col>
      <xdr:colOff>114301</xdr:colOff>
      <xdr:row>21</xdr:row>
      <xdr:rowOff>142876</xdr:rowOff>
    </xdr:to>
    <xdr:sp macro="" textlink="">
      <xdr:nvSpPr>
        <xdr:cNvPr id="20" name="Plaque 19">
          <a:extLst>
            <a:ext uri="{FF2B5EF4-FFF2-40B4-BE49-F238E27FC236}">
              <a16:creationId xmlns:a16="http://schemas.microsoft.com/office/drawing/2014/main" id="{F0EDD8D6-0DAC-ADF7-5628-31241BA1B32B}"/>
            </a:ext>
          </a:extLst>
        </xdr:cNvPr>
        <xdr:cNvSpPr/>
      </xdr:nvSpPr>
      <xdr:spPr>
        <a:xfrm>
          <a:off x="4476750" y="85726"/>
          <a:ext cx="3257551" cy="4057650"/>
        </a:xfrm>
        <a:prstGeom prst="bevel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Il est </a:t>
          </a:r>
          <a:r>
            <a:rPr lang="fr-FR" sz="1600" b="1" i="0" u="none" strike="noStrike" baseline="0">
              <a:solidFill>
                <a:srgbClr val="FF0000"/>
              </a:solidFill>
              <a:latin typeface="Arial Black"/>
            </a:rPr>
            <a:t>impératif </a:t>
          </a: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     de saisir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00"/>
              </a:solidFill>
              <a:latin typeface="Arial Black"/>
            </a:rPr>
            <a:t>correctement </a:t>
          </a: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                la Répartition              des Indemnités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FF0000"/>
              </a:solidFill>
              <a:latin typeface="Arial Black"/>
            </a:rPr>
            <a:t>avant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 Black"/>
            </a:rPr>
            <a:t> le Compte Rendu.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 Black"/>
            </a:rPr>
            <a:t>-------------------           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800080"/>
              </a:solidFill>
              <a:latin typeface="Arial Black"/>
            </a:rPr>
            <a:t>L'affichage        </a:t>
          </a:r>
        </a:p>
        <a:p>
          <a:pPr algn="ctr" rtl="0">
            <a:defRPr sz="1000"/>
          </a:pPr>
          <a:r>
            <a:rPr lang="fr-FR" sz="1600" b="1" i="0" u="none" strike="noStrike" baseline="0">
              <a:solidFill>
                <a:srgbClr val="800080"/>
              </a:solidFill>
              <a:latin typeface="Arial Black"/>
            </a:rPr>
            <a:t>se remplit    automatiquement</a:t>
          </a:r>
          <a:r>
            <a:rPr lang="fr-FR" sz="1800" b="1" i="0" u="none" strike="noStrike" baseline="0">
              <a:solidFill>
                <a:srgbClr val="800080"/>
              </a:solidFill>
              <a:latin typeface="Arial Black"/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247650</xdr:rowOff>
    </xdr:from>
    <xdr:to>
      <xdr:col>7</xdr:col>
      <xdr:colOff>666750</xdr:colOff>
      <xdr:row>4</xdr:row>
      <xdr:rowOff>190500</xdr:rowOff>
    </xdr:to>
    <xdr:sp macro="" textlink="">
      <xdr:nvSpPr>
        <xdr:cNvPr id="3" name="Plaque 14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63B456E2-7685-41D5-B239-D3FE402FBC38}"/>
            </a:ext>
          </a:extLst>
        </xdr:cNvPr>
        <xdr:cNvSpPr/>
      </xdr:nvSpPr>
      <xdr:spPr>
        <a:xfrm>
          <a:off x="7867650" y="247650"/>
          <a:ext cx="1571625" cy="8858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RETOUR AU MENU</a:t>
          </a:r>
        </a:p>
      </xdr:txBody>
    </xdr:sp>
    <xdr:clientData/>
  </xdr:twoCellAnchor>
  <xdr:twoCellAnchor>
    <xdr:from>
      <xdr:col>6</xdr:col>
      <xdr:colOff>571500</xdr:colOff>
      <xdr:row>4</xdr:row>
      <xdr:rowOff>295275</xdr:rowOff>
    </xdr:from>
    <xdr:to>
      <xdr:col>8</xdr:col>
      <xdr:colOff>396256</xdr:colOff>
      <xdr:row>12</xdr:row>
      <xdr:rowOff>114301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1CFCCBB-2B1C-47CD-BFD4-4CA872E7EB36}"/>
            </a:ext>
          </a:extLst>
        </xdr:cNvPr>
        <xdr:cNvSpPr txBox="1"/>
      </xdr:nvSpPr>
      <xdr:spPr>
        <a:xfrm>
          <a:off x="7800975" y="1238250"/>
          <a:ext cx="2348881" cy="16192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581025</xdr:colOff>
      <xdr:row>12</xdr:row>
      <xdr:rowOff>200025</xdr:rowOff>
    </xdr:from>
    <xdr:to>
      <xdr:col>8</xdr:col>
      <xdr:colOff>392428</xdr:colOff>
      <xdr:row>14</xdr:row>
      <xdr:rowOff>190500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B6DB7DF0-6286-4E7A-B8DA-95FB9FC8E5C6}"/>
            </a:ext>
          </a:extLst>
        </xdr:cNvPr>
        <xdr:cNvSpPr txBox="1"/>
      </xdr:nvSpPr>
      <xdr:spPr>
        <a:xfrm>
          <a:off x="7810500" y="2943225"/>
          <a:ext cx="2335528" cy="447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On renseigne uniquement                 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590549</xdr:colOff>
      <xdr:row>15</xdr:row>
      <xdr:rowOff>28575</xdr:rowOff>
    </xdr:from>
    <xdr:to>
      <xdr:col>8</xdr:col>
      <xdr:colOff>400049</xdr:colOff>
      <xdr:row>24</xdr:row>
      <xdr:rowOff>209550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17798EEE-8BC3-463D-93A7-018E165F9C5F}"/>
            </a:ext>
          </a:extLst>
        </xdr:cNvPr>
        <xdr:cNvSpPr txBox="1"/>
      </xdr:nvSpPr>
      <xdr:spPr>
        <a:xfrm>
          <a:off x="7820024" y="3457575"/>
          <a:ext cx="2333625" cy="20574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u="none" baseline="0">
              <a:solidFill>
                <a:sysClr val="windowText" lastClr="000000"/>
              </a:solidFill>
            </a:rPr>
            <a:t>Cellules</a:t>
          </a:r>
          <a:r>
            <a:rPr lang="fr-FR" sz="1400" u="none" baseline="0">
              <a:solidFill>
                <a:srgbClr val="FF0000"/>
              </a:solidFill>
            </a:rPr>
            <a:t> 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D7, D8, D9, D10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C15, C17</a:t>
          </a:r>
        </a:p>
        <a:p>
          <a:pPr algn="ctr"/>
          <a:r>
            <a:rPr lang="fr-FR" sz="1400" b="1" u="none" baseline="0">
              <a:solidFill>
                <a:srgbClr val="FF0000"/>
              </a:solidFill>
            </a:rPr>
            <a:t>remplies automatiquement</a:t>
          </a:r>
        </a:p>
        <a:p>
          <a:pPr algn="ctr"/>
          <a:endParaRPr lang="fr-FR" sz="1400" u="sng" baseline="0">
            <a:solidFill>
              <a:srgbClr val="FF0000"/>
            </a:solidFill>
          </a:endParaRPr>
        </a:p>
        <a:p>
          <a:pPr algn="ctr"/>
          <a:r>
            <a:rPr lang="fr-FR" sz="1400" u="sng" baseline="0">
              <a:solidFill>
                <a:srgbClr val="FF0000"/>
              </a:solidFill>
            </a:rPr>
            <a:t>B20, B21, B22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440055</xdr:colOff>
      <xdr:row>28</xdr:row>
      <xdr:rowOff>28575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6636185B-F4A4-4A29-9637-0C4FEF40A98D}"/>
            </a:ext>
          </a:extLst>
        </xdr:cNvPr>
        <xdr:cNvSpPr txBox="1"/>
      </xdr:nvSpPr>
      <xdr:spPr>
        <a:xfrm>
          <a:off x="7267575" y="5743575"/>
          <a:ext cx="2926080" cy="590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100"/>
            </a:lnSpc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</a:pPr>
          <a:r>
            <a:rPr lang="fr-FR" sz="1100" baseline="0"/>
            <a:t>ou du Comité Départemental</a:t>
          </a:r>
          <a:endParaRPr lang="fr-FR" sz="1100"/>
        </a:p>
      </xdr:txBody>
    </xdr:sp>
    <xdr:clientData/>
  </xdr:twoCellAnchor>
  <xdr:oneCellAnchor>
    <xdr:from>
      <xdr:col>6</xdr:col>
      <xdr:colOff>571500</xdr:colOff>
      <xdr:row>31</xdr:row>
      <xdr:rowOff>200025</xdr:rowOff>
    </xdr:from>
    <xdr:ext cx="2352675" cy="152400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6BCE6C50-DFF6-40ED-9BBF-8452EEF6E7CE}"/>
            </a:ext>
          </a:extLst>
        </xdr:cNvPr>
        <xdr:cNvSpPr txBox="1"/>
      </xdr:nvSpPr>
      <xdr:spPr>
        <a:xfrm>
          <a:off x="7800975" y="7038975"/>
          <a:ext cx="2352675" cy="1524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900"/>
        </a:p>
        <a:p>
          <a:pPr>
            <a:lnSpc>
              <a:spcPts val="1100"/>
            </a:lnSpc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304800</xdr:colOff>
      <xdr:row>39</xdr:row>
      <xdr:rowOff>9526</xdr:rowOff>
    </xdr:from>
    <xdr:to>
      <xdr:col>8</xdr:col>
      <xdr:colOff>542925</xdr:colOff>
      <xdr:row>40</xdr:row>
      <xdr:rowOff>19050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9630E96D-F281-4311-B575-F09A00F00AE0}"/>
            </a:ext>
          </a:extLst>
        </xdr:cNvPr>
        <xdr:cNvSpPr txBox="1"/>
      </xdr:nvSpPr>
      <xdr:spPr>
        <a:xfrm>
          <a:off x="7534275" y="9391651"/>
          <a:ext cx="2762250" cy="6381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Donner succinctement  votre</a:t>
          </a:r>
          <a:r>
            <a:rPr lang="fr-FR" sz="1100" baseline="0"/>
            <a:t> avis sur l'organisation.</a:t>
          </a:r>
        </a:p>
        <a:p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361950</xdr:colOff>
      <xdr:row>43</xdr:row>
      <xdr:rowOff>219075</xdr:rowOff>
    </xdr:from>
    <xdr:to>
      <xdr:col>8</xdr:col>
      <xdr:colOff>200024</xdr:colOff>
      <xdr:row>57</xdr:row>
      <xdr:rowOff>171450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CAB33FDE-7563-4811-8BDD-0B62F7020FEF}"/>
            </a:ext>
          </a:extLst>
        </xdr:cNvPr>
        <xdr:cNvSpPr txBox="1"/>
      </xdr:nvSpPr>
      <xdr:spPr>
        <a:xfrm>
          <a:off x="7591425" y="10687050"/>
          <a:ext cx="2362199" cy="26574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/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371474</xdr:colOff>
      <xdr:row>72</xdr:row>
      <xdr:rowOff>28575</xdr:rowOff>
    </xdr:from>
    <xdr:to>
      <xdr:col>8</xdr:col>
      <xdr:colOff>200024</xdr:colOff>
      <xdr:row>76</xdr:row>
      <xdr:rowOff>38100</xdr:rowOff>
    </xdr:to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1916C216-C38C-474B-B7BA-F33719318EA7}"/>
            </a:ext>
          </a:extLst>
        </xdr:cNvPr>
        <xdr:cNvSpPr txBox="1"/>
      </xdr:nvSpPr>
      <xdr:spPr>
        <a:xfrm>
          <a:off x="7600949" y="16059150"/>
          <a:ext cx="2352675" cy="7715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390525</xdr:colOff>
      <xdr:row>85</xdr:row>
      <xdr:rowOff>57150</xdr:rowOff>
    </xdr:from>
    <xdr:to>
      <xdr:col>8</xdr:col>
      <xdr:colOff>200025</xdr:colOff>
      <xdr:row>88</xdr:row>
      <xdr:rowOff>104775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EA9A83B6-2100-40CB-B3D7-21F52D421C11}"/>
            </a:ext>
          </a:extLst>
        </xdr:cNvPr>
        <xdr:cNvSpPr txBox="1"/>
      </xdr:nvSpPr>
      <xdr:spPr>
        <a:xfrm>
          <a:off x="7620000" y="18564225"/>
          <a:ext cx="2333625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</a:p>
        <a:p>
          <a:endParaRPr lang="fr-FR" sz="1100"/>
        </a:p>
      </xdr:txBody>
    </xdr:sp>
    <xdr:clientData/>
  </xdr:twoCellAnchor>
  <xdr:twoCellAnchor>
    <xdr:from>
      <xdr:col>6</xdr:col>
      <xdr:colOff>438150</xdr:colOff>
      <xdr:row>91</xdr:row>
      <xdr:rowOff>171450</xdr:rowOff>
    </xdr:from>
    <xdr:to>
      <xdr:col>8</xdr:col>
      <xdr:colOff>266700</xdr:colOff>
      <xdr:row>95</xdr:row>
      <xdr:rowOff>76200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FBC14631-70F7-4B21-9F1A-6BBB8B12D957}"/>
            </a:ext>
          </a:extLst>
        </xdr:cNvPr>
        <xdr:cNvSpPr txBox="1"/>
      </xdr:nvSpPr>
      <xdr:spPr>
        <a:xfrm>
          <a:off x="7667625" y="19821525"/>
          <a:ext cx="2352675" cy="6667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pPr algn="ctr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36 à 38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457200</xdr:colOff>
      <xdr:row>96</xdr:row>
      <xdr:rowOff>0</xdr:rowOff>
    </xdr:from>
    <xdr:to>
      <xdr:col>8</xdr:col>
      <xdr:colOff>285750</xdr:colOff>
      <xdr:row>99</xdr:row>
      <xdr:rowOff>47625</xdr:rowOff>
    </xdr:to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F91BA788-C6F7-4E7A-99CD-73AC9FEC7BE9}"/>
            </a:ext>
          </a:extLst>
        </xdr:cNvPr>
        <xdr:cNvSpPr txBox="1"/>
      </xdr:nvSpPr>
      <xdr:spPr>
        <a:xfrm>
          <a:off x="7686675" y="20602575"/>
          <a:ext cx="2352675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0</xdr:colOff>
      <xdr:row>118</xdr:row>
      <xdr:rowOff>0</xdr:rowOff>
    </xdr:from>
    <xdr:ext cx="2343150" cy="1400175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654D9F1B-3FFE-4F92-B148-EF43E3BFD910}"/>
            </a:ext>
          </a:extLst>
        </xdr:cNvPr>
        <xdr:cNvSpPr txBox="1"/>
      </xdr:nvSpPr>
      <xdr:spPr>
        <a:xfrm>
          <a:off x="6486525" y="25774650"/>
          <a:ext cx="2343150" cy="1400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400" b="1"/>
            <a:t>CALCUL DES INDEMNITES</a:t>
          </a:r>
        </a:p>
        <a:p>
          <a:pPr algn="ctr"/>
          <a:endParaRPr lang="fr-FR" sz="1100"/>
        </a:p>
        <a:p>
          <a:pPr algn="ctr"/>
          <a:r>
            <a:rPr lang="fr-FR" sz="1400" b="1"/>
            <a:t>Ne rien noter</a:t>
          </a:r>
        </a:p>
        <a:p>
          <a:pPr algn="ctr"/>
          <a:endParaRPr lang="fr-FR" sz="1400"/>
        </a:p>
        <a:p>
          <a:pPr algn="ctr"/>
          <a:r>
            <a:rPr lang="fr-FR" sz="1400"/>
            <a:t>cela se fait automatiquement </a:t>
          </a:r>
        </a:p>
      </xdr:txBody>
    </xdr:sp>
    <xdr:clientData/>
  </xdr:oneCellAnchor>
  <xdr:twoCellAnchor>
    <xdr:from>
      <xdr:col>6</xdr:col>
      <xdr:colOff>571500</xdr:colOff>
      <xdr:row>137</xdr:row>
      <xdr:rowOff>95250</xdr:rowOff>
    </xdr:from>
    <xdr:to>
      <xdr:col>8</xdr:col>
      <xdr:colOff>287654</xdr:colOff>
      <xdr:row>142</xdr:row>
      <xdr:rowOff>123826</xdr:rowOff>
    </xdr:to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0CF58742-EDED-40EF-BD02-13725B55B345}"/>
            </a:ext>
          </a:extLst>
        </xdr:cNvPr>
        <xdr:cNvSpPr txBox="1"/>
      </xdr:nvSpPr>
      <xdr:spPr>
        <a:xfrm>
          <a:off x="7800975" y="31908750"/>
          <a:ext cx="2240279" cy="13144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200" b="1"/>
            <a:t>Noter les N°</a:t>
          </a:r>
          <a:r>
            <a:rPr lang="fr-FR" sz="1200" b="1" baseline="0"/>
            <a:t> des chèques et les coordonnées de la banque.</a:t>
          </a:r>
        </a:p>
        <a:p>
          <a:pPr algn="ctr">
            <a:lnSpc>
              <a:spcPts val="1200"/>
            </a:lnSpc>
          </a:pPr>
          <a:endParaRPr lang="fr-FR" sz="1200" baseline="0"/>
        </a:p>
        <a:p>
          <a:pPr algn="ctr">
            <a:lnSpc>
              <a:spcPts val="1200"/>
            </a:lnSpc>
          </a:pPr>
          <a:r>
            <a:rPr lang="fr-FR" sz="12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609600</xdr:colOff>
      <xdr:row>146</xdr:row>
      <xdr:rowOff>247650</xdr:rowOff>
    </xdr:from>
    <xdr:to>
      <xdr:col>8</xdr:col>
      <xdr:colOff>325754</xdr:colOff>
      <xdr:row>151</xdr:row>
      <xdr:rowOff>76200</xdr:rowOff>
    </xdr:to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2595FB5F-8F4D-41BC-B733-0AB4DD52B8E4}"/>
            </a:ext>
          </a:extLst>
        </xdr:cNvPr>
        <xdr:cNvSpPr txBox="1"/>
      </xdr:nvSpPr>
      <xdr:spPr>
        <a:xfrm>
          <a:off x="7839075" y="34347150"/>
          <a:ext cx="2240279" cy="1114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/>
            <a:t>Noter le nom de</a:t>
          </a:r>
          <a:r>
            <a:rPr lang="fr-FR" sz="1100" b="1" baseline="0"/>
            <a:t> la banque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="1" baseline="0"/>
            <a:t>Signature</a:t>
          </a:r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828675</xdr:colOff>
      <xdr:row>171</xdr:row>
      <xdr:rowOff>152400</xdr:rowOff>
    </xdr:from>
    <xdr:to>
      <xdr:col>8</xdr:col>
      <xdr:colOff>657225</xdr:colOff>
      <xdr:row>180</xdr:row>
      <xdr:rowOff>219075</xdr:rowOff>
    </xdr:to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7A6165FB-3D0C-4B36-B1FF-48BFABA6E853}"/>
            </a:ext>
          </a:extLst>
        </xdr:cNvPr>
        <xdr:cNvSpPr txBox="1"/>
      </xdr:nvSpPr>
      <xdr:spPr>
        <a:xfrm>
          <a:off x="8058150" y="39128700"/>
          <a:ext cx="2352675" cy="21812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 sz="1200"/>
        </a:p>
        <a:p>
          <a:pPr algn="ctr"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81 à 97  sur ligne 170</a:t>
          </a:r>
        </a:p>
        <a:p>
          <a:pPr>
            <a:lnSpc>
              <a:spcPts val="1200"/>
            </a:lnSpc>
            <a:spcAft>
              <a:spcPts val="300"/>
            </a:spcAft>
          </a:pPr>
          <a:endParaRPr lang="fr-FR" sz="1200"/>
        </a:p>
        <a:p>
          <a:pPr algn="ctr">
            <a:lnSpc>
              <a:spcPts val="1200"/>
            </a:lnSpc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spcAft>
              <a:spcPts val="300"/>
            </a:spcAft>
          </a:pPr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  <a:spcAft>
              <a:spcPts val="300"/>
            </a:spcAft>
          </a:pPr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857249</xdr:colOff>
      <xdr:row>190</xdr:row>
      <xdr:rowOff>47625</xdr:rowOff>
    </xdr:from>
    <xdr:to>
      <xdr:col>8</xdr:col>
      <xdr:colOff>781049</xdr:colOff>
      <xdr:row>201</xdr:row>
      <xdr:rowOff>66676</xdr:rowOff>
    </xdr:to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DC8B69C5-F646-46D5-A043-94DC5B0E5B86}"/>
            </a:ext>
          </a:extLst>
        </xdr:cNvPr>
        <xdr:cNvSpPr txBox="1"/>
      </xdr:nvSpPr>
      <xdr:spPr>
        <a:xfrm>
          <a:off x="8086724" y="43338750"/>
          <a:ext cx="2447925" cy="21812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 sz="1200"/>
        </a:p>
        <a:p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180974</xdr:rowOff>
    </xdr:from>
    <xdr:to>
      <xdr:col>1</xdr:col>
      <xdr:colOff>600076</xdr:colOff>
      <xdr:row>4</xdr:row>
      <xdr:rowOff>123824</xdr:rowOff>
    </xdr:to>
    <xdr:pic>
      <xdr:nvPicPr>
        <xdr:cNvPr id="45" name="Image 19">
          <a:extLst>
            <a:ext uri="{FF2B5EF4-FFF2-40B4-BE49-F238E27FC236}">
              <a16:creationId xmlns:a16="http://schemas.microsoft.com/office/drawing/2014/main" id="{F2833D25-9610-4B7B-8ED7-8DE741B38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4"/>
          <a:ext cx="149542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20</xdr:row>
      <xdr:rowOff>9525</xdr:rowOff>
    </xdr:from>
    <xdr:to>
      <xdr:col>10</xdr:col>
      <xdr:colOff>704850</xdr:colOff>
      <xdr:row>32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E704D3B-C6A4-4ECD-8155-8FB729F29879}"/>
            </a:ext>
          </a:extLst>
        </xdr:cNvPr>
        <xdr:cNvSpPr txBox="1"/>
      </xdr:nvSpPr>
      <xdr:spPr>
        <a:xfrm>
          <a:off x="4381500" y="4133850"/>
          <a:ext cx="4772025" cy="26670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200"/>
            </a:spcAft>
          </a:pP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pPr algn="ctr">
            <a:spcAft>
              <a:spcPts val="200"/>
            </a:spcAft>
          </a:pPr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CDE 2 :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cellules CDE 3</a:t>
          </a:r>
          <a:r>
            <a:rPr lang="fr-FR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: Numéro du concours, idem CDE 4 , 5 et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OBLIGATOIRE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7 : Lieu du National</a:t>
          </a:r>
          <a:endParaRPr lang="fr-FR"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8 : Nom du responsable de l'organisation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3 choix 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triplettes.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OBLIGATOIRE 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I2 : Dotation de l'organisateur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I6 : Nombre équipes engagées</a:t>
          </a:r>
          <a:endParaRPr lang="fr-FR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C24 : 2ème partie payée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cellules C25 à C31 : On augmente progressivement (cellules bleutées).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C33 : calcul automatique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723901</xdr:colOff>
      <xdr:row>7</xdr:row>
      <xdr:rowOff>66674</xdr:rowOff>
    </xdr:from>
    <xdr:to>
      <xdr:col>10</xdr:col>
      <xdr:colOff>847725</xdr:colOff>
      <xdr:row>11</xdr:row>
      <xdr:rowOff>76200</xdr:rowOff>
    </xdr:to>
    <xdr:sp macro="" textlink="">
      <xdr:nvSpPr>
        <xdr:cNvPr id="5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72B1E1BB-AFD1-4772-A32A-604FD70D3436}"/>
            </a:ext>
          </a:extLst>
        </xdr:cNvPr>
        <xdr:cNvSpPr/>
      </xdr:nvSpPr>
      <xdr:spPr>
        <a:xfrm>
          <a:off x="7362826" y="1504949"/>
          <a:ext cx="1933574" cy="82867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8</xdr:col>
      <xdr:colOff>733426</xdr:colOff>
      <xdr:row>11</xdr:row>
      <xdr:rowOff>142876</xdr:rowOff>
    </xdr:from>
    <xdr:to>
      <xdr:col>10</xdr:col>
      <xdr:colOff>857250</xdr:colOff>
      <xdr:row>15</xdr:row>
      <xdr:rowOff>123826</xdr:rowOff>
    </xdr:to>
    <xdr:sp macro="" textlink="">
      <xdr:nvSpPr>
        <xdr:cNvPr id="6" name="Plaque 3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BD8B7E6C-3205-4EF7-9DC3-A6473B117300}"/>
            </a:ext>
          </a:extLst>
        </xdr:cNvPr>
        <xdr:cNvSpPr/>
      </xdr:nvSpPr>
      <xdr:spPr>
        <a:xfrm>
          <a:off x="7372351" y="2400301"/>
          <a:ext cx="1933574" cy="781050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/>
            <a:t>AFFICHE</a:t>
          </a:r>
        </a:p>
      </xdr:txBody>
    </xdr:sp>
    <xdr:clientData/>
  </xdr:twoCellAnchor>
  <xdr:twoCellAnchor>
    <xdr:from>
      <xdr:col>8</xdr:col>
      <xdr:colOff>752475</xdr:colOff>
      <xdr:row>16</xdr:row>
      <xdr:rowOff>9526</xdr:rowOff>
    </xdr:from>
    <xdr:to>
      <xdr:col>10</xdr:col>
      <xdr:colOff>847724</xdr:colOff>
      <xdr:row>19</xdr:row>
      <xdr:rowOff>180976</xdr:rowOff>
    </xdr:to>
    <xdr:sp macro="" textlink="">
      <xdr:nvSpPr>
        <xdr:cNvPr id="8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F446FE-845C-4423-AA8A-5789D05811EF}"/>
            </a:ext>
          </a:extLst>
        </xdr:cNvPr>
        <xdr:cNvSpPr/>
      </xdr:nvSpPr>
      <xdr:spPr>
        <a:xfrm>
          <a:off x="7391400" y="3267076"/>
          <a:ext cx="1904999" cy="800100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COMPTE    RENDU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1</xdr:row>
      <xdr:rowOff>95250</xdr:rowOff>
    </xdr:from>
    <xdr:to>
      <xdr:col>4</xdr:col>
      <xdr:colOff>828675</xdr:colOff>
      <xdr:row>6</xdr:row>
      <xdr:rowOff>219076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B23ED2-43DC-4AF1-8D32-12BE5B0F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390525"/>
          <a:ext cx="1714500" cy="1504951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28575</xdr:colOff>
      <xdr:row>5</xdr:row>
      <xdr:rowOff>57150</xdr:rowOff>
    </xdr:to>
    <xdr:sp macro="" textlink="">
      <xdr:nvSpPr>
        <xdr:cNvPr id="6" name="Plaqu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9D0DC5-92E8-4E5D-866B-154A072D7462}"/>
            </a:ext>
          </a:extLst>
        </xdr:cNvPr>
        <xdr:cNvSpPr/>
      </xdr:nvSpPr>
      <xdr:spPr>
        <a:xfrm>
          <a:off x="9467850" y="571500"/>
          <a:ext cx="1552575" cy="8858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6</xdr:col>
      <xdr:colOff>19050</xdr:colOff>
      <xdr:row>5</xdr:row>
      <xdr:rowOff>228600</xdr:rowOff>
    </xdr:from>
    <xdr:to>
      <xdr:col>8</xdr:col>
      <xdr:colOff>57150</xdr:colOff>
      <xdr:row>9</xdr:row>
      <xdr:rowOff>47625</xdr:rowOff>
    </xdr:to>
    <xdr:sp macro="" textlink="">
      <xdr:nvSpPr>
        <xdr:cNvPr id="7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D3F1F8-F16F-44A3-8ADC-CD9E210C4D46}"/>
            </a:ext>
          </a:extLst>
        </xdr:cNvPr>
        <xdr:cNvSpPr/>
      </xdr:nvSpPr>
      <xdr:spPr>
        <a:xfrm>
          <a:off x="9486900" y="1628775"/>
          <a:ext cx="1562100" cy="876300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COMPTE    RENDU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0</xdr:row>
      <xdr:rowOff>180975</xdr:rowOff>
    </xdr:from>
    <xdr:to>
      <xdr:col>7</xdr:col>
      <xdr:colOff>657225</xdr:colOff>
      <xdr:row>4</xdr:row>
      <xdr:rowOff>219075</xdr:rowOff>
    </xdr:to>
    <xdr:sp macro="" textlink="">
      <xdr:nvSpPr>
        <xdr:cNvPr id="8" name="Plaque 1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BD35BD99-2479-42CA-9978-793EFA02608C}"/>
            </a:ext>
          </a:extLst>
        </xdr:cNvPr>
        <xdr:cNvSpPr/>
      </xdr:nvSpPr>
      <xdr:spPr>
        <a:xfrm>
          <a:off x="7924800" y="180975"/>
          <a:ext cx="1400175" cy="9525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RETOUR AU MENU</a:t>
          </a:r>
        </a:p>
      </xdr:txBody>
    </xdr:sp>
    <xdr:clientData/>
  </xdr:twoCellAnchor>
  <xdr:twoCellAnchor>
    <xdr:from>
      <xdr:col>6</xdr:col>
      <xdr:colOff>781050</xdr:colOff>
      <xdr:row>5</xdr:row>
      <xdr:rowOff>114300</xdr:rowOff>
    </xdr:from>
    <xdr:to>
      <xdr:col>8</xdr:col>
      <xdr:colOff>605806</xdr:colOff>
      <xdr:row>11</xdr:row>
      <xdr:rowOff>219075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9F4B6B5C-D7B9-42E0-A05E-055A55150681}"/>
            </a:ext>
          </a:extLst>
        </xdr:cNvPr>
        <xdr:cNvSpPr txBox="1"/>
      </xdr:nvSpPr>
      <xdr:spPr>
        <a:xfrm>
          <a:off x="7905750" y="1257300"/>
          <a:ext cx="2348881" cy="14763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800100</xdr:colOff>
      <xdr:row>12</xdr:row>
      <xdr:rowOff>219075</xdr:rowOff>
    </xdr:from>
    <xdr:to>
      <xdr:col>8</xdr:col>
      <xdr:colOff>611503</xdr:colOff>
      <xdr:row>14</xdr:row>
      <xdr:rowOff>209550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4C480561-C26A-44DF-AE4C-D84180D87B7B}"/>
            </a:ext>
          </a:extLst>
        </xdr:cNvPr>
        <xdr:cNvSpPr txBox="1"/>
      </xdr:nvSpPr>
      <xdr:spPr>
        <a:xfrm>
          <a:off x="7924800" y="2962275"/>
          <a:ext cx="2335528" cy="447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On renseigne uniquement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857250</xdr:colOff>
      <xdr:row>18</xdr:row>
      <xdr:rowOff>180975</xdr:rowOff>
    </xdr:from>
    <xdr:to>
      <xdr:col>8</xdr:col>
      <xdr:colOff>466725</xdr:colOff>
      <xdr:row>22</xdr:row>
      <xdr:rowOff>133350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311C2317-5785-4F79-97B9-B7D37D8E1D7E}"/>
            </a:ext>
          </a:extLst>
        </xdr:cNvPr>
        <xdr:cNvSpPr txBox="1"/>
      </xdr:nvSpPr>
      <xdr:spPr>
        <a:xfrm>
          <a:off x="7981950" y="4295775"/>
          <a:ext cx="2133600" cy="866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*</a:t>
          </a:r>
          <a:r>
            <a:rPr lang="fr-FR" sz="1400" u="sng" baseline="0">
              <a:solidFill>
                <a:srgbClr val="FF0000"/>
              </a:solidFill>
            </a:rPr>
            <a:t>Cellules C20, C21, C22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419100</xdr:colOff>
      <xdr:row>25</xdr:row>
      <xdr:rowOff>152400</xdr:rowOff>
    </xdr:from>
    <xdr:to>
      <xdr:col>8</xdr:col>
      <xdr:colOff>895350</xdr:colOff>
      <xdr:row>28</xdr:row>
      <xdr:rowOff>38101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id="{D5938B1F-DF80-4B01-8224-0968984ABAB9}"/>
            </a:ext>
          </a:extLst>
        </xdr:cNvPr>
        <xdr:cNvSpPr txBox="1"/>
      </xdr:nvSpPr>
      <xdr:spPr>
        <a:xfrm>
          <a:off x="7543800" y="5867400"/>
          <a:ext cx="3000375" cy="5715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  <a:spcAft>
              <a:spcPts val="300"/>
            </a:spcAft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  <a:spcAft>
              <a:spcPts val="300"/>
            </a:spcAft>
          </a:pPr>
          <a:r>
            <a:rPr lang="fr-FR" sz="1100" baseline="0"/>
            <a:t>ou du Comité Départemental</a:t>
          </a:r>
          <a:endParaRPr lang="fr-FR" sz="1100"/>
        </a:p>
      </xdr:txBody>
    </xdr:sp>
    <xdr:clientData/>
  </xdr:twoCellAnchor>
  <xdr:oneCellAnchor>
    <xdr:from>
      <xdr:col>6</xdr:col>
      <xdr:colOff>838200</xdr:colOff>
      <xdr:row>31</xdr:row>
      <xdr:rowOff>161925</xdr:rowOff>
    </xdr:from>
    <xdr:ext cx="2352675" cy="809625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5421F8B5-CF0C-4D84-ACA7-7CF7C29D0AC7}"/>
            </a:ext>
          </a:extLst>
        </xdr:cNvPr>
        <xdr:cNvSpPr txBox="1"/>
      </xdr:nvSpPr>
      <xdr:spPr>
        <a:xfrm>
          <a:off x="7962900" y="7248525"/>
          <a:ext cx="2352675" cy="809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900"/>
        </a:p>
        <a:p>
          <a:pPr algn="ctr">
            <a:lnSpc>
              <a:spcPts val="1100"/>
            </a:lnSpc>
            <a:spcAft>
              <a:spcPts val="300"/>
            </a:spcAft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733425</xdr:colOff>
      <xdr:row>38</xdr:row>
      <xdr:rowOff>123825</xdr:rowOff>
    </xdr:from>
    <xdr:to>
      <xdr:col>8</xdr:col>
      <xdr:colOff>819151</xdr:colOff>
      <xdr:row>41</xdr:row>
      <xdr:rowOff>66675</xdr:rowOff>
    </xdr:to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id="{9AE0B040-A56D-4A1C-B336-BC012F4339A8}"/>
            </a:ext>
          </a:extLst>
        </xdr:cNvPr>
        <xdr:cNvSpPr txBox="1"/>
      </xdr:nvSpPr>
      <xdr:spPr>
        <a:xfrm>
          <a:off x="7858125" y="8810625"/>
          <a:ext cx="2609851" cy="6286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Donner succinctement  votre</a:t>
          </a:r>
          <a:r>
            <a:rPr lang="fr-FR" sz="1100" baseline="0"/>
            <a:t> avis             sur l'organisation.</a:t>
          </a:r>
        </a:p>
        <a:p>
          <a:pPr algn="ctr"/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895350</xdr:colOff>
      <xdr:row>45</xdr:row>
      <xdr:rowOff>219075</xdr:rowOff>
    </xdr:from>
    <xdr:to>
      <xdr:col>8</xdr:col>
      <xdr:colOff>733424</xdr:colOff>
      <xdr:row>59</xdr:row>
      <xdr:rowOff>190500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id="{B09A6B40-E90D-46FA-851A-2762B241B9F4}"/>
            </a:ext>
          </a:extLst>
        </xdr:cNvPr>
        <xdr:cNvSpPr txBox="1"/>
      </xdr:nvSpPr>
      <xdr:spPr>
        <a:xfrm>
          <a:off x="8020050" y="10506075"/>
          <a:ext cx="2362199" cy="31718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 sz="1200"/>
        </a:p>
        <a:p>
          <a:pPr algn="ctr"/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2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2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2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771525</xdr:colOff>
      <xdr:row>71</xdr:row>
      <xdr:rowOff>209550</xdr:rowOff>
    </xdr:from>
    <xdr:to>
      <xdr:col>8</xdr:col>
      <xdr:colOff>552450</xdr:colOff>
      <xdr:row>75</xdr:row>
      <xdr:rowOff>28575</xdr:rowOff>
    </xdr:to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id="{CC928863-C308-4CDE-B91F-B6BD07BC6355}"/>
            </a:ext>
          </a:extLst>
        </xdr:cNvPr>
        <xdr:cNvSpPr txBox="1"/>
      </xdr:nvSpPr>
      <xdr:spPr>
        <a:xfrm>
          <a:off x="7896225" y="16440150"/>
          <a:ext cx="2305050" cy="733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 sz="1200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800100</xdr:colOff>
      <xdr:row>84</xdr:row>
      <xdr:rowOff>209550</xdr:rowOff>
    </xdr:from>
    <xdr:to>
      <xdr:col>8</xdr:col>
      <xdr:colOff>581025</xdr:colOff>
      <xdr:row>88</xdr:row>
      <xdr:rowOff>28575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id="{CD12D34C-6350-45EB-BD0F-7682DE1297D1}"/>
            </a:ext>
          </a:extLst>
        </xdr:cNvPr>
        <xdr:cNvSpPr txBox="1"/>
      </xdr:nvSpPr>
      <xdr:spPr>
        <a:xfrm>
          <a:off x="7924800" y="19411950"/>
          <a:ext cx="2305050" cy="733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  <a:endParaRPr lang="fr-FR" sz="1200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809625</xdr:colOff>
      <xdr:row>91</xdr:row>
      <xdr:rowOff>200025</xdr:rowOff>
    </xdr:from>
    <xdr:to>
      <xdr:col>8</xdr:col>
      <xdr:colOff>619125</xdr:colOff>
      <xdr:row>94</xdr:row>
      <xdr:rowOff>180975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14E63570-46B5-413D-92E1-A526EBDBDD57}"/>
            </a:ext>
          </a:extLst>
        </xdr:cNvPr>
        <xdr:cNvSpPr txBox="1"/>
      </xdr:nvSpPr>
      <xdr:spPr>
        <a:xfrm>
          <a:off x="7934325" y="21002625"/>
          <a:ext cx="2333625" cy="6667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 sz="1200"/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36 à 38</a:t>
          </a:r>
        </a:p>
        <a:p>
          <a:endParaRPr lang="fr-FR" sz="1100"/>
        </a:p>
      </xdr:txBody>
    </xdr:sp>
    <xdr:clientData/>
  </xdr:twoCellAnchor>
  <xdr:twoCellAnchor>
    <xdr:from>
      <xdr:col>6</xdr:col>
      <xdr:colOff>828675</xdr:colOff>
      <xdr:row>96</xdr:row>
      <xdr:rowOff>0</xdr:rowOff>
    </xdr:from>
    <xdr:to>
      <xdr:col>8</xdr:col>
      <xdr:colOff>657225</xdr:colOff>
      <xdr:row>98</xdr:row>
      <xdr:rowOff>200025</xdr:rowOff>
    </xdr:to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C29DE487-4805-4D91-9024-D2A93147672D}"/>
            </a:ext>
          </a:extLst>
        </xdr:cNvPr>
        <xdr:cNvSpPr txBox="1"/>
      </xdr:nvSpPr>
      <xdr:spPr>
        <a:xfrm>
          <a:off x="7953375" y="21945600"/>
          <a:ext cx="2352675" cy="6572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 sz="1200">
            <a:effectLst/>
          </a:endParaRPr>
        </a:p>
        <a:p>
          <a:pPr algn="ctr"/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 sz="1200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0</xdr:colOff>
      <xdr:row>116</xdr:row>
      <xdr:rowOff>0</xdr:rowOff>
    </xdr:from>
    <xdr:ext cx="2343150" cy="1400175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050B3F85-66A0-4B8E-A1A5-7A579107C8B7}"/>
            </a:ext>
          </a:extLst>
        </xdr:cNvPr>
        <xdr:cNvSpPr txBox="1"/>
      </xdr:nvSpPr>
      <xdr:spPr>
        <a:xfrm>
          <a:off x="7124700" y="26517600"/>
          <a:ext cx="2343150" cy="1400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200" b="1"/>
            <a:t>CALCUL DES INDEMNITES</a:t>
          </a:r>
        </a:p>
        <a:p>
          <a:pPr algn="ctr"/>
          <a:endParaRPr lang="fr-FR" sz="1200"/>
        </a:p>
        <a:p>
          <a:pPr algn="ctr"/>
          <a:r>
            <a:rPr lang="fr-FR" sz="1200"/>
            <a:t>Ne rien noter</a:t>
          </a:r>
        </a:p>
        <a:p>
          <a:pPr algn="ctr"/>
          <a:endParaRPr lang="fr-FR" sz="1200"/>
        </a:p>
        <a:p>
          <a:pPr algn="ctr"/>
          <a:r>
            <a:rPr lang="fr-FR" sz="1200"/>
            <a:t>cela se fait automatiquement </a:t>
          </a:r>
        </a:p>
      </xdr:txBody>
    </xdr:sp>
    <xdr:clientData/>
  </xdr:oneCellAnchor>
  <xdr:twoCellAnchor>
    <xdr:from>
      <xdr:col>6</xdr:col>
      <xdr:colOff>428625</xdr:colOff>
      <xdr:row>132</xdr:row>
      <xdr:rowOff>200025</xdr:rowOff>
    </xdr:from>
    <xdr:to>
      <xdr:col>8</xdr:col>
      <xdr:colOff>144779</xdr:colOff>
      <xdr:row>137</xdr:row>
      <xdr:rowOff>152400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D3E136A1-6B10-44CE-ACDD-F287C4ADEC5B}"/>
            </a:ext>
          </a:extLst>
        </xdr:cNvPr>
        <xdr:cNvSpPr txBox="1"/>
      </xdr:nvSpPr>
      <xdr:spPr>
        <a:xfrm>
          <a:off x="7553325" y="30375225"/>
          <a:ext cx="2240279" cy="10953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/>
            <a:t>Notez les N°</a:t>
          </a:r>
          <a:r>
            <a:rPr lang="fr-FR" sz="1100" baseline="0"/>
            <a:t> des chèques et les </a:t>
          </a:r>
          <a:r>
            <a:rPr lang="fr-FR" sz="1200" baseline="0"/>
            <a:t>coordonnées de la banque.</a:t>
          </a:r>
        </a:p>
        <a:p>
          <a:pPr algn="ctr">
            <a:lnSpc>
              <a:spcPts val="1200"/>
            </a:lnSpc>
          </a:pPr>
          <a:endParaRPr lang="fr-FR" sz="1200" baseline="0"/>
        </a:p>
        <a:p>
          <a:pPr algn="ctr">
            <a:lnSpc>
              <a:spcPts val="1200"/>
            </a:lnSpc>
          </a:pPr>
          <a:r>
            <a:rPr lang="fr-FR" sz="12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838200</xdr:colOff>
      <xdr:row>166</xdr:row>
      <xdr:rowOff>0</xdr:rowOff>
    </xdr:from>
    <xdr:to>
      <xdr:col>8</xdr:col>
      <xdr:colOff>666750</xdr:colOff>
      <xdr:row>178</xdr:row>
      <xdr:rowOff>19050</xdr:rowOff>
    </xdr:to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140642E4-C7B2-497D-881B-8696D57723E8}"/>
            </a:ext>
          </a:extLst>
        </xdr:cNvPr>
        <xdr:cNvSpPr txBox="1"/>
      </xdr:nvSpPr>
      <xdr:spPr>
        <a:xfrm>
          <a:off x="7962900" y="37947600"/>
          <a:ext cx="2352675" cy="27622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 sz="1200"/>
        </a:p>
        <a:p>
          <a:pPr algn="ctr"/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80 à 97  sur ligne 167</a:t>
          </a:r>
        </a:p>
        <a:p>
          <a:pPr>
            <a:lnSpc>
              <a:spcPts val="1200"/>
            </a:lnSpc>
          </a:pPr>
          <a:endParaRPr lang="fr-FR" sz="1200"/>
        </a:p>
        <a:p>
          <a:pPr algn="ctr">
            <a:lnSpc>
              <a:spcPts val="1200"/>
            </a:lnSpc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>
            <a:lnSpc>
              <a:spcPts val="1200"/>
            </a:lnSpc>
          </a:pPr>
          <a:endParaRPr lang="fr-FR" sz="12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>
            <a:lnSpc>
              <a:spcPts val="1200"/>
            </a:lnSpc>
          </a:pPr>
          <a:endParaRPr lang="fr-FR" sz="12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2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561975</xdr:colOff>
      <xdr:row>186</xdr:row>
      <xdr:rowOff>28575</xdr:rowOff>
    </xdr:from>
    <xdr:to>
      <xdr:col>8</xdr:col>
      <xdr:colOff>335280</xdr:colOff>
      <xdr:row>196</xdr:row>
      <xdr:rowOff>161925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7EE2BF80-A278-49BA-9CA1-4414368B90E7}"/>
            </a:ext>
          </a:extLst>
        </xdr:cNvPr>
        <xdr:cNvSpPr txBox="1"/>
      </xdr:nvSpPr>
      <xdr:spPr>
        <a:xfrm>
          <a:off x="7686675" y="42548175"/>
          <a:ext cx="2297430" cy="24193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 sz="1200"/>
        </a:p>
        <a:p>
          <a:pPr>
            <a:spcAft>
              <a:spcPts val="300"/>
            </a:spcAft>
          </a:pP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spcAft>
              <a:spcPts val="300"/>
            </a:spcAft>
          </a:pPr>
          <a:r>
            <a:rPr lang="fr-FR" sz="12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spcAft>
              <a:spcPts val="300"/>
            </a:spcAft>
          </a:pPr>
          <a:endParaRPr lang="fr-FR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spcAft>
              <a:spcPts val="300"/>
            </a:spcAft>
          </a:pPr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spcAft>
              <a:spcPts val="300"/>
            </a:spcAft>
          </a:pPr>
          <a:r>
            <a:rPr lang="fr-FR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60855</xdr:rowOff>
    </xdr:from>
    <xdr:to>
      <xdr:col>0</xdr:col>
      <xdr:colOff>1390650</xdr:colOff>
      <xdr:row>4</xdr:row>
      <xdr:rowOff>158117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DF8C4970-9E90-4E59-8276-778011C0D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0855"/>
          <a:ext cx="1152525" cy="1011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7</xdr:row>
      <xdr:rowOff>66675</xdr:rowOff>
    </xdr:from>
    <xdr:to>
      <xdr:col>10</xdr:col>
      <xdr:colOff>676275</xdr:colOff>
      <xdr:row>11</xdr:row>
      <xdr:rowOff>57150</xdr:rowOff>
    </xdr:to>
    <xdr:sp macro="" textlink="">
      <xdr:nvSpPr>
        <xdr:cNvPr id="2" name="Plaque 18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958B57E5-AAA7-40EE-9DD1-6285FBB602E1}"/>
            </a:ext>
          </a:extLst>
        </xdr:cNvPr>
        <xdr:cNvSpPr/>
      </xdr:nvSpPr>
      <xdr:spPr>
        <a:xfrm>
          <a:off x="8229600" y="1495425"/>
          <a:ext cx="1609725" cy="8477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8</xdr:col>
      <xdr:colOff>504825</xdr:colOff>
      <xdr:row>11</xdr:row>
      <xdr:rowOff>133350</xdr:rowOff>
    </xdr:from>
    <xdr:to>
      <xdr:col>10</xdr:col>
      <xdr:colOff>676275</xdr:colOff>
      <xdr:row>15</xdr:row>
      <xdr:rowOff>180975</xdr:rowOff>
    </xdr:to>
    <xdr:sp macro="" textlink="">
      <xdr:nvSpPr>
        <xdr:cNvPr id="3" name="Plaque 21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856E7B80-A12D-4826-B683-3853F7947F93}"/>
            </a:ext>
          </a:extLst>
        </xdr:cNvPr>
        <xdr:cNvSpPr/>
      </xdr:nvSpPr>
      <xdr:spPr>
        <a:xfrm>
          <a:off x="8239125" y="2419350"/>
          <a:ext cx="1600200" cy="847725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AFFICHE</a:t>
          </a:r>
        </a:p>
      </xdr:txBody>
    </xdr:sp>
    <xdr:clientData/>
  </xdr:twoCellAnchor>
  <xdr:twoCellAnchor>
    <xdr:from>
      <xdr:col>5</xdr:col>
      <xdr:colOff>209550</xdr:colOff>
      <xdr:row>20</xdr:row>
      <xdr:rowOff>47625</xdr:rowOff>
    </xdr:from>
    <xdr:to>
      <xdr:col>10</xdr:col>
      <xdr:colOff>619125</xdr:colOff>
      <xdr:row>31</xdr:row>
      <xdr:rowOff>133350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CFFCB25-97B4-4FD7-9192-BEAFA773EF7A}"/>
            </a:ext>
          </a:extLst>
        </xdr:cNvPr>
        <xdr:cNvSpPr txBox="1"/>
      </xdr:nvSpPr>
      <xdr:spPr>
        <a:xfrm>
          <a:off x="4857750" y="4219575"/>
          <a:ext cx="4924425" cy="2714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pPr algn="ctr">
            <a:spcAft>
              <a:spcPts val="200"/>
            </a:spcAft>
          </a:pPr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CDE 2 :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cellules CDE 3 : Numéro du concours, idem CDE 4 , 5 et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OBLIGATOIRE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CDE 7 : Lieu du National</a:t>
          </a:r>
          <a:endParaRPr lang="fr-FR"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8 : Nom du responsable de l'organisation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:  3 choix 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triplettes.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OBLIGATOIRE 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I2 : Dotation de l'organisateur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I6 : Nombre équipes engagées</a:t>
          </a:r>
          <a:endParaRPr lang="fr-FR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C25 : Partie payée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C26 à C33 : On augmente progressivement (cellules bleutées).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C34 : calcul automatique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504825</xdr:colOff>
      <xdr:row>16</xdr:row>
      <xdr:rowOff>57150</xdr:rowOff>
    </xdr:from>
    <xdr:to>
      <xdr:col>10</xdr:col>
      <xdr:colOff>666751</xdr:colOff>
      <xdr:row>19</xdr:row>
      <xdr:rowOff>209550</xdr:rowOff>
    </xdr:to>
    <xdr:sp macro="" textlink="">
      <xdr:nvSpPr>
        <xdr:cNvPr id="9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FAE404-1A7E-4B24-8F06-216DC3B5F681}"/>
            </a:ext>
          </a:extLst>
        </xdr:cNvPr>
        <xdr:cNvSpPr/>
      </xdr:nvSpPr>
      <xdr:spPr>
        <a:xfrm>
          <a:off x="8239125" y="3343275"/>
          <a:ext cx="1590676" cy="80962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COMPTE    RENDU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1</xdr:row>
      <xdr:rowOff>76200</xdr:rowOff>
    </xdr:from>
    <xdr:to>
      <xdr:col>4</xdr:col>
      <xdr:colOff>828675</xdr:colOff>
      <xdr:row>6</xdr:row>
      <xdr:rowOff>200026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0E0363-2BC2-47CF-897C-4CF03A5B2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371475"/>
          <a:ext cx="1714500" cy="1504951"/>
        </a:xfrm>
        <a:prstGeom prst="rect">
          <a:avLst/>
        </a:prstGeom>
      </xdr:spPr>
    </xdr:pic>
    <xdr:clientData/>
  </xdr:twoCellAnchor>
  <xdr:twoCellAnchor>
    <xdr:from>
      <xdr:col>5</xdr:col>
      <xdr:colOff>495300</xdr:colOff>
      <xdr:row>0</xdr:row>
      <xdr:rowOff>219075</xdr:rowOff>
    </xdr:from>
    <xdr:to>
      <xdr:col>7</xdr:col>
      <xdr:colOff>542925</xdr:colOff>
      <xdr:row>4</xdr:row>
      <xdr:rowOff>47625</xdr:rowOff>
    </xdr:to>
    <xdr:sp macro="" textlink="">
      <xdr:nvSpPr>
        <xdr:cNvPr id="3" name="Plaque 4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A95CF726-9565-4CB6-A8A0-0A763EFD31CE}"/>
            </a:ext>
          </a:extLst>
        </xdr:cNvPr>
        <xdr:cNvSpPr/>
      </xdr:nvSpPr>
      <xdr:spPr>
        <a:xfrm>
          <a:off x="9201150" y="219075"/>
          <a:ext cx="1571625" cy="9525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5</xdr:col>
      <xdr:colOff>542925</xdr:colOff>
      <xdr:row>5</xdr:row>
      <xdr:rowOff>104775</xdr:rowOff>
    </xdr:from>
    <xdr:to>
      <xdr:col>7</xdr:col>
      <xdr:colOff>590550</xdr:colOff>
      <xdr:row>9</xdr:row>
      <xdr:rowOff>66675</xdr:rowOff>
    </xdr:to>
    <xdr:sp macro="" textlink="">
      <xdr:nvSpPr>
        <xdr:cNvPr id="4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423C76-CDD2-4777-BEED-A1D07123D858}"/>
            </a:ext>
          </a:extLst>
        </xdr:cNvPr>
        <xdr:cNvSpPr/>
      </xdr:nvSpPr>
      <xdr:spPr>
        <a:xfrm>
          <a:off x="9248775" y="1504950"/>
          <a:ext cx="1571625" cy="88582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COMPTE    RENDU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140972</xdr:colOff>
      <xdr:row>12</xdr:row>
      <xdr:rowOff>190500</xdr:rowOff>
    </xdr:from>
    <xdr:to>
      <xdr:col>7</xdr:col>
      <xdr:colOff>933450</xdr:colOff>
      <xdr:row>14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1BB34D7-3EBF-15BF-A513-5B90BDC06A24}"/>
            </a:ext>
          </a:extLst>
        </xdr:cNvPr>
        <xdr:cNvSpPr txBox="1"/>
      </xdr:nvSpPr>
      <xdr:spPr>
        <a:xfrm>
          <a:off x="7370447" y="2933700"/>
          <a:ext cx="2335528" cy="447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On renseigne uniquement                 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121920</xdr:colOff>
      <xdr:row>192</xdr:row>
      <xdr:rowOff>180975</xdr:rowOff>
    </xdr:from>
    <xdr:to>
      <xdr:col>7</xdr:col>
      <xdr:colOff>876300</xdr:colOff>
      <xdr:row>203</xdr:row>
      <xdr:rowOff>200026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4E2DA7BF-F23A-1BA4-2827-78277317069B}"/>
            </a:ext>
          </a:extLst>
        </xdr:cNvPr>
        <xdr:cNvSpPr txBox="1"/>
      </xdr:nvSpPr>
      <xdr:spPr>
        <a:xfrm>
          <a:off x="7351395" y="43710225"/>
          <a:ext cx="2297430" cy="2257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121921</xdr:colOff>
      <xdr:row>138</xdr:row>
      <xdr:rowOff>142874</xdr:rowOff>
    </xdr:from>
    <xdr:to>
      <xdr:col>7</xdr:col>
      <xdr:colOff>819150</xdr:colOff>
      <xdr:row>143</xdr:row>
      <xdr:rowOff>171450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73E8106A-D505-C008-CE89-F21B3C8176A4}"/>
            </a:ext>
          </a:extLst>
        </xdr:cNvPr>
        <xdr:cNvSpPr txBox="1"/>
      </xdr:nvSpPr>
      <xdr:spPr>
        <a:xfrm>
          <a:off x="7351396" y="32032574"/>
          <a:ext cx="2240279" cy="13144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/>
            <a:t>Noter les N°</a:t>
          </a:r>
          <a:r>
            <a:rPr lang="fr-FR" sz="1100" b="1" baseline="0"/>
            <a:t> des chèques et les coordonnées de la banque.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161924</xdr:colOff>
      <xdr:row>39</xdr:row>
      <xdr:rowOff>28574</xdr:rowOff>
    </xdr:from>
    <xdr:to>
      <xdr:col>7</xdr:col>
      <xdr:colOff>971549</xdr:colOff>
      <xdr:row>41</xdr:row>
      <xdr:rowOff>38100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599620F5-3881-9177-9AD6-6D882661E14B}"/>
            </a:ext>
          </a:extLst>
        </xdr:cNvPr>
        <xdr:cNvSpPr txBox="1"/>
      </xdr:nvSpPr>
      <xdr:spPr>
        <a:xfrm>
          <a:off x="7391399" y="9410699"/>
          <a:ext cx="2352675" cy="8667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Donner succinctement  votre</a:t>
          </a:r>
          <a:r>
            <a:rPr lang="fr-FR" sz="1100" baseline="0"/>
            <a:t> avis sur l'organisation.</a:t>
          </a:r>
        </a:p>
        <a:p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123825</xdr:colOff>
      <xdr:row>85</xdr:row>
      <xdr:rowOff>161926</xdr:rowOff>
    </xdr:from>
    <xdr:to>
      <xdr:col>7</xdr:col>
      <xdr:colOff>914400</xdr:colOff>
      <xdr:row>90</xdr:row>
      <xdr:rowOff>9526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A59DA25C-8425-E9AE-2919-ECC6EA89FF0C}"/>
            </a:ext>
          </a:extLst>
        </xdr:cNvPr>
        <xdr:cNvSpPr txBox="1"/>
      </xdr:nvSpPr>
      <xdr:spPr>
        <a:xfrm>
          <a:off x="7353300" y="18459451"/>
          <a:ext cx="2333625" cy="800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</a:p>
        <a:p>
          <a:endParaRPr lang="fr-FR" sz="1100"/>
        </a:p>
      </xdr:txBody>
    </xdr:sp>
    <xdr:clientData/>
  </xdr:twoCellAnchor>
  <xdr:twoCellAnchor>
    <xdr:from>
      <xdr:col>6</xdr:col>
      <xdr:colOff>276225</xdr:colOff>
      <xdr:row>0</xdr:row>
      <xdr:rowOff>161925</xdr:rowOff>
    </xdr:from>
    <xdr:to>
      <xdr:col>7</xdr:col>
      <xdr:colOff>304800</xdr:colOff>
      <xdr:row>4</xdr:row>
      <xdr:rowOff>104775</xdr:rowOff>
    </xdr:to>
    <xdr:sp macro="" textlink="">
      <xdr:nvSpPr>
        <xdr:cNvPr id="7" name="Plaque 6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9744BD4F-7C5A-E8A5-7311-77BB17757C46}"/>
            </a:ext>
          </a:extLst>
        </xdr:cNvPr>
        <xdr:cNvSpPr/>
      </xdr:nvSpPr>
      <xdr:spPr>
        <a:xfrm>
          <a:off x="7505700" y="161925"/>
          <a:ext cx="1571625" cy="8858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9B4BB592-8C0D-462D-4D5D-F79DE64CFBA1}"/>
            </a:ext>
          </a:extLst>
        </xdr:cNvPr>
        <xdr:cNvSpPr txBox="1"/>
      </xdr:nvSpPr>
      <xdr:spPr>
        <a:xfrm>
          <a:off x="7334250" y="16344900"/>
          <a:ext cx="2305050" cy="733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4</xdr:row>
      <xdr:rowOff>295275</xdr:rowOff>
    </xdr:from>
    <xdr:to>
      <xdr:col>7</xdr:col>
      <xdr:colOff>910606</xdr:colOff>
      <xdr:row>12</xdr:row>
      <xdr:rowOff>114301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279D080A-F23B-8B05-05F3-17F788D1A2FF}"/>
            </a:ext>
          </a:extLst>
        </xdr:cNvPr>
        <xdr:cNvSpPr txBox="1"/>
      </xdr:nvSpPr>
      <xdr:spPr>
        <a:xfrm>
          <a:off x="7334250" y="1238250"/>
          <a:ext cx="2348881" cy="16192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171450</xdr:colOff>
      <xdr:row>15</xdr:row>
      <xdr:rowOff>47625</xdr:rowOff>
    </xdr:from>
    <xdr:to>
      <xdr:col>7</xdr:col>
      <xdr:colOff>914400</xdr:colOff>
      <xdr:row>25</xdr:row>
      <xdr:rowOff>9525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C1271465-F46D-7F50-9331-886721F70DB0}"/>
            </a:ext>
          </a:extLst>
        </xdr:cNvPr>
        <xdr:cNvSpPr txBox="1"/>
      </xdr:nvSpPr>
      <xdr:spPr>
        <a:xfrm>
          <a:off x="7400925" y="3476625"/>
          <a:ext cx="2286000" cy="20574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u="none" baseline="0">
              <a:solidFill>
                <a:sysClr val="windowText" lastClr="000000"/>
              </a:solidFill>
            </a:rPr>
            <a:t>Cellules</a:t>
          </a:r>
          <a:r>
            <a:rPr lang="fr-FR" sz="1400" u="none" baseline="0">
              <a:solidFill>
                <a:srgbClr val="FF0000"/>
              </a:solidFill>
            </a:rPr>
            <a:t> 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D7, D8, D9, D10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C15, C17</a:t>
          </a:r>
        </a:p>
        <a:p>
          <a:pPr algn="ctr"/>
          <a:r>
            <a:rPr lang="fr-FR" sz="1400" b="1" u="none" baseline="0">
              <a:solidFill>
                <a:srgbClr val="FF0000"/>
              </a:solidFill>
            </a:rPr>
            <a:t>remplies automatiquement</a:t>
          </a:r>
        </a:p>
        <a:p>
          <a:pPr algn="ctr"/>
          <a:endParaRPr lang="fr-FR" sz="1400" u="sng" baseline="0">
            <a:solidFill>
              <a:srgbClr val="FF0000"/>
            </a:solidFill>
          </a:endParaRPr>
        </a:p>
        <a:p>
          <a:pPr algn="ctr"/>
          <a:r>
            <a:rPr lang="fr-FR" sz="1400" u="sng" baseline="0">
              <a:solidFill>
                <a:srgbClr val="FF0000"/>
              </a:solidFill>
            </a:rPr>
            <a:t>B20, B21, B22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142875</xdr:colOff>
      <xdr:row>25</xdr:row>
      <xdr:rowOff>200026</xdr:rowOff>
    </xdr:from>
    <xdr:to>
      <xdr:col>8</xdr:col>
      <xdr:colOff>544830</xdr:colOff>
      <xdr:row>27</xdr:row>
      <xdr:rowOff>247651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E13529FD-A9BA-328F-6E6C-F83530A23865}"/>
            </a:ext>
          </a:extLst>
        </xdr:cNvPr>
        <xdr:cNvSpPr txBox="1"/>
      </xdr:nvSpPr>
      <xdr:spPr>
        <a:xfrm>
          <a:off x="7372350" y="5724526"/>
          <a:ext cx="2926080" cy="5524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</a:pPr>
          <a:r>
            <a:rPr lang="fr-FR" sz="1100" baseline="0"/>
            <a:t>ou du Comité Départemental</a:t>
          </a:r>
          <a:endParaRPr lang="fr-FR" sz="1100"/>
        </a:p>
      </xdr:txBody>
    </xdr:sp>
    <xdr:clientData/>
  </xdr:twoCellAnchor>
  <xdr:oneCellAnchor>
    <xdr:from>
      <xdr:col>6</xdr:col>
      <xdr:colOff>161925</xdr:colOff>
      <xdr:row>32</xdr:row>
      <xdr:rowOff>28575</xdr:rowOff>
    </xdr:from>
    <xdr:ext cx="2352675" cy="152400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F5755AE7-F15C-6726-F632-2849724DFB7F}"/>
            </a:ext>
          </a:extLst>
        </xdr:cNvPr>
        <xdr:cNvSpPr txBox="1"/>
      </xdr:nvSpPr>
      <xdr:spPr>
        <a:xfrm>
          <a:off x="7391400" y="7096125"/>
          <a:ext cx="2352675" cy="1524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900"/>
        </a:p>
        <a:p>
          <a:pPr>
            <a:lnSpc>
              <a:spcPts val="1100"/>
            </a:lnSpc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190500</xdr:colOff>
      <xdr:row>47</xdr:row>
      <xdr:rowOff>38100</xdr:rowOff>
    </xdr:from>
    <xdr:to>
      <xdr:col>8</xdr:col>
      <xdr:colOff>28574</xdr:colOff>
      <xdr:row>61</xdr:row>
      <xdr:rowOff>28575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6E3C17D7-4921-D1C7-BCD2-4862CB92599F}"/>
            </a:ext>
          </a:extLst>
        </xdr:cNvPr>
        <xdr:cNvSpPr txBox="1"/>
      </xdr:nvSpPr>
      <xdr:spPr>
        <a:xfrm>
          <a:off x="7419975" y="11172825"/>
          <a:ext cx="2362199" cy="26574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/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31DB3C5B-CD20-52F0-292B-6983AC32B495}"/>
            </a:ext>
          </a:extLst>
        </xdr:cNvPr>
        <xdr:cNvSpPr txBox="1"/>
      </xdr:nvSpPr>
      <xdr:spPr>
        <a:xfrm>
          <a:off x="7277100" y="25441275"/>
          <a:ext cx="2343150" cy="1400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200" b="1"/>
            <a:t>CALCUL DES INDEMNITES</a:t>
          </a:r>
        </a:p>
        <a:p>
          <a:pPr algn="ctr"/>
          <a:endParaRPr lang="fr-FR" sz="1100"/>
        </a:p>
        <a:p>
          <a:pPr algn="ctr"/>
          <a:r>
            <a:rPr lang="fr-FR" sz="1100" b="1"/>
            <a:t>Ne rien noter</a:t>
          </a:r>
        </a:p>
        <a:p>
          <a:pPr algn="ctr"/>
          <a:endParaRPr lang="fr-FR" sz="1100"/>
        </a:p>
        <a:p>
          <a:pPr algn="ctr"/>
          <a:r>
            <a:rPr lang="fr-FR" sz="1100"/>
            <a:t>cela se fait automatiquement </a:t>
          </a:r>
        </a:p>
      </xdr:txBody>
    </xdr:sp>
    <xdr:clientData/>
  </xdr:oneCellAnchor>
  <xdr:twoCellAnchor>
    <xdr:from>
      <xdr:col>6</xdr:col>
      <xdr:colOff>114300</xdr:colOff>
      <xdr:row>148</xdr:row>
      <xdr:rowOff>0</xdr:rowOff>
    </xdr:from>
    <xdr:to>
      <xdr:col>7</xdr:col>
      <xdr:colOff>811529</xdr:colOff>
      <xdr:row>153</xdr:row>
      <xdr:rowOff>28576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BB07121C-56EB-4490-89BF-A4650FBCBF1A}"/>
            </a:ext>
          </a:extLst>
        </xdr:cNvPr>
        <xdr:cNvSpPr txBox="1"/>
      </xdr:nvSpPr>
      <xdr:spPr>
        <a:xfrm>
          <a:off x="7343775" y="34461450"/>
          <a:ext cx="2240279" cy="13144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/>
            <a:t>Noter le nom de</a:t>
          </a:r>
          <a:r>
            <a:rPr lang="fr-FR" sz="1100" b="1" baseline="0"/>
            <a:t> la banque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="1" baseline="0"/>
            <a:t>Signature</a:t>
          </a:r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66675</xdr:colOff>
      <xdr:row>172</xdr:row>
      <xdr:rowOff>0</xdr:rowOff>
    </xdr:from>
    <xdr:to>
      <xdr:col>7</xdr:col>
      <xdr:colOff>876300</xdr:colOff>
      <xdr:row>183</xdr:row>
      <xdr:rowOff>200026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6010CF31-A25F-4A90-9AF2-5111FAD434C7}"/>
            </a:ext>
          </a:extLst>
        </xdr:cNvPr>
        <xdr:cNvSpPr txBox="1"/>
      </xdr:nvSpPr>
      <xdr:spPr>
        <a:xfrm>
          <a:off x="7296150" y="39176325"/>
          <a:ext cx="2352675" cy="25431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81 à 97  sur ligne 170</a:t>
          </a:r>
        </a:p>
        <a:p>
          <a:pPr>
            <a:lnSpc>
              <a:spcPts val="1200"/>
            </a:lnSpc>
          </a:pPr>
          <a:endParaRPr lang="fr-FR"/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133350</xdr:colOff>
      <xdr:row>91</xdr:row>
      <xdr:rowOff>161925</xdr:rowOff>
    </xdr:from>
    <xdr:to>
      <xdr:col>7</xdr:col>
      <xdr:colOff>942975</xdr:colOff>
      <xdr:row>95</xdr:row>
      <xdr:rowOff>38100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D7E4E636-2E7F-D495-4848-6DB90714CD78}"/>
            </a:ext>
          </a:extLst>
        </xdr:cNvPr>
        <xdr:cNvSpPr txBox="1"/>
      </xdr:nvSpPr>
      <xdr:spPr>
        <a:xfrm>
          <a:off x="7362825" y="19592925"/>
          <a:ext cx="2352675" cy="6096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36 à 38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142875</xdr:colOff>
      <xdr:row>95</xdr:row>
      <xdr:rowOff>85726</xdr:rowOff>
    </xdr:from>
    <xdr:to>
      <xdr:col>7</xdr:col>
      <xdr:colOff>952500</xdr:colOff>
      <xdr:row>98</xdr:row>
      <xdr:rowOff>123826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864548F6-D166-C067-C8F0-1472AE178782}"/>
            </a:ext>
          </a:extLst>
        </xdr:cNvPr>
        <xdr:cNvSpPr txBox="1"/>
      </xdr:nvSpPr>
      <xdr:spPr>
        <a:xfrm>
          <a:off x="7372350" y="20250151"/>
          <a:ext cx="2352675" cy="5715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123825</xdr:rowOff>
    </xdr:from>
    <xdr:to>
      <xdr:col>1</xdr:col>
      <xdr:colOff>552450</xdr:colOff>
      <xdr:row>4</xdr:row>
      <xdr:rowOff>115896</xdr:rowOff>
    </xdr:to>
    <xdr:pic>
      <xdr:nvPicPr>
        <xdr:cNvPr id="20" name="Image 2">
          <a:extLst>
            <a:ext uri="{FF2B5EF4-FFF2-40B4-BE49-F238E27FC236}">
              <a16:creationId xmlns:a16="http://schemas.microsoft.com/office/drawing/2014/main" id="{744048FC-6854-4E8D-82B4-1D1BB817C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381125" cy="9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7</xdr:row>
      <xdr:rowOff>104775</xdr:rowOff>
    </xdr:from>
    <xdr:to>
      <xdr:col>11</xdr:col>
      <xdr:colOff>142874</xdr:colOff>
      <xdr:row>11</xdr:row>
      <xdr:rowOff>76200</xdr:rowOff>
    </xdr:to>
    <xdr:sp macro="" textlink="">
      <xdr:nvSpPr>
        <xdr:cNvPr id="5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2684A0A6-8329-4FB5-96F0-B45D4F61DDC1}"/>
            </a:ext>
          </a:extLst>
        </xdr:cNvPr>
        <xdr:cNvSpPr/>
      </xdr:nvSpPr>
      <xdr:spPr>
        <a:xfrm>
          <a:off x="7658100" y="1543050"/>
          <a:ext cx="1790699" cy="7905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9</xdr:col>
      <xdr:colOff>304800</xdr:colOff>
      <xdr:row>11</xdr:row>
      <xdr:rowOff>133351</xdr:rowOff>
    </xdr:from>
    <xdr:to>
      <xdr:col>11</xdr:col>
      <xdr:colOff>133350</xdr:colOff>
      <xdr:row>15</xdr:row>
      <xdr:rowOff>47625</xdr:rowOff>
    </xdr:to>
    <xdr:sp macro="" textlink="">
      <xdr:nvSpPr>
        <xdr:cNvPr id="6" name="Plaque 3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EA8F5450-7F02-4013-8887-8FD2ECC7F17A}"/>
            </a:ext>
          </a:extLst>
        </xdr:cNvPr>
        <xdr:cNvSpPr/>
      </xdr:nvSpPr>
      <xdr:spPr>
        <a:xfrm>
          <a:off x="7658100" y="2390776"/>
          <a:ext cx="1781175" cy="714374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/>
            <a:t>AFFICHE</a:t>
          </a:r>
        </a:p>
      </xdr:txBody>
    </xdr:sp>
    <xdr:clientData/>
  </xdr:twoCellAnchor>
  <xdr:twoCellAnchor>
    <xdr:from>
      <xdr:col>6</xdr:col>
      <xdr:colOff>276225</xdr:colOff>
      <xdr:row>20</xdr:row>
      <xdr:rowOff>0</xdr:rowOff>
    </xdr:from>
    <xdr:to>
      <xdr:col>12</xdr:col>
      <xdr:colOff>219075</xdr:colOff>
      <xdr:row>32</xdr:row>
      <xdr:rowOff>47625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85FDD77-D465-40FB-9E79-4785D6068E91}"/>
            </a:ext>
          </a:extLst>
        </xdr:cNvPr>
        <xdr:cNvSpPr txBox="1"/>
      </xdr:nvSpPr>
      <xdr:spPr>
        <a:xfrm>
          <a:off x="5362575" y="4124325"/>
          <a:ext cx="4924425" cy="2714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pPr algn="ctr">
            <a:spcAft>
              <a:spcPts val="200"/>
            </a:spcAft>
          </a:pPr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CDE 2 :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cellules CDE 3 : Numéro du concours, idem CDE 4 , 5 et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OBLIGATOIRE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CDE 7 : Lieu du National</a:t>
          </a:r>
          <a:endParaRPr lang="fr-FR"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8 : Nom du responsable de l'organisation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:  3 choix 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triplettes.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OBLIGATOIRE 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I2 : Dotation de l'organisateur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I6 : Nombre équipes engagées</a:t>
          </a:r>
          <a:endParaRPr lang="fr-FR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C24 : Partie payée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C25 à C32 : On augmente progressivement (cellules bleutées).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C33 : calcul automatique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314325</xdr:colOff>
      <xdr:row>15</xdr:row>
      <xdr:rowOff>104775</xdr:rowOff>
    </xdr:from>
    <xdr:to>
      <xdr:col>11</xdr:col>
      <xdr:colOff>152399</xdr:colOff>
      <xdr:row>19</xdr:row>
      <xdr:rowOff>180975</xdr:rowOff>
    </xdr:to>
    <xdr:sp macro="" textlink="">
      <xdr:nvSpPr>
        <xdr:cNvPr id="10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BD2274-7F35-4867-9E72-BD60B208798D}"/>
            </a:ext>
          </a:extLst>
        </xdr:cNvPr>
        <xdr:cNvSpPr/>
      </xdr:nvSpPr>
      <xdr:spPr>
        <a:xfrm>
          <a:off x="7667625" y="3162300"/>
          <a:ext cx="1790699" cy="90487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COMPTE    RENDU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114300</xdr:rowOff>
    </xdr:from>
    <xdr:to>
      <xdr:col>8</xdr:col>
      <xdr:colOff>0</xdr:colOff>
      <xdr:row>4</xdr:row>
      <xdr:rowOff>180975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F11F5E43-C968-46F6-C2EB-889022FA08EC}"/>
            </a:ext>
          </a:extLst>
        </xdr:cNvPr>
        <xdr:cNvSpPr/>
      </xdr:nvSpPr>
      <xdr:spPr>
        <a:xfrm>
          <a:off x="9163050" y="409575"/>
          <a:ext cx="1828800" cy="8953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 editAs="oneCell">
    <xdr:from>
      <xdr:col>3</xdr:col>
      <xdr:colOff>847725</xdr:colOff>
      <xdr:row>1</xdr:row>
      <xdr:rowOff>57150</xdr:rowOff>
    </xdr:from>
    <xdr:to>
      <xdr:col>4</xdr:col>
      <xdr:colOff>847725</xdr:colOff>
      <xdr:row>6</xdr:row>
      <xdr:rowOff>180976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FEAA335-5D59-4E46-98BD-5CFAC27A0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352425"/>
          <a:ext cx="1714500" cy="1504951"/>
        </a:xfrm>
        <a:prstGeom prst="rect">
          <a:avLst/>
        </a:prstGeom>
      </xdr:spPr>
    </xdr:pic>
    <xdr:clientData/>
  </xdr:twoCellAnchor>
  <xdr:twoCellAnchor>
    <xdr:from>
      <xdr:col>5</xdr:col>
      <xdr:colOff>523875</xdr:colOff>
      <xdr:row>5</xdr:row>
      <xdr:rowOff>152400</xdr:rowOff>
    </xdr:from>
    <xdr:to>
      <xdr:col>8</xdr:col>
      <xdr:colOff>28574</xdr:colOff>
      <xdr:row>9</xdr:row>
      <xdr:rowOff>0</xdr:rowOff>
    </xdr:to>
    <xdr:sp macro="" textlink="">
      <xdr:nvSpPr>
        <xdr:cNvPr id="5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4E1584-64D2-4783-BDBE-5C939C9848F9}"/>
            </a:ext>
          </a:extLst>
        </xdr:cNvPr>
        <xdr:cNvSpPr/>
      </xdr:nvSpPr>
      <xdr:spPr>
        <a:xfrm>
          <a:off x="9229725" y="1552575"/>
          <a:ext cx="1790699" cy="90487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COMPTE    RENDU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45722</xdr:colOff>
      <xdr:row>13</xdr:row>
      <xdr:rowOff>76200</xdr:rowOff>
    </xdr:from>
    <xdr:to>
      <xdr:col>7</xdr:col>
      <xdr:colOff>838200</xdr:colOff>
      <xdr:row>15</xdr:row>
      <xdr:rowOff>66675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FCD4CEF-6DD6-FE9F-E8EC-3F83515E0696}"/>
            </a:ext>
          </a:extLst>
        </xdr:cNvPr>
        <xdr:cNvSpPr txBox="1"/>
      </xdr:nvSpPr>
      <xdr:spPr>
        <a:xfrm>
          <a:off x="7170422" y="3048000"/>
          <a:ext cx="2335528" cy="447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On renseigne uniquement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74295</xdr:colOff>
      <xdr:row>25</xdr:row>
      <xdr:rowOff>209549</xdr:rowOff>
    </xdr:from>
    <xdr:to>
      <xdr:col>8</xdr:col>
      <xdr:colOff>476250</xdr:colOff>
      <xdr:row>28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C1DB1393-6ACE-D327-2893-B78E01CA8D80}"/>
            </a:ext>
          </a:extLst>
        </xdr:cNvPr>
        <xdr:cNvSpPr txBox="1"/>
      </xdr:nvSpPr>
      <xdr:spPr>
        <a:xfrm>
          <a:off x="7198995" y="5734049"/>
          <a:ext cx="2926080" cy="5715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</a:pPr>
          <a:r>
            <a:rPr lang="fr-FR" sz="1100" baseline="0"/>
            <a:t>ou du Comité Départemental</a:t>
          </a:r>
          <a:endParaRPr lang="fr-FR" sz="1100"/>
        </a:p>
      </xdr:txBody>
    </xdr:sp>
    <xdr:clientData/>
  </xdr:twoCellAnchor>
  <xdr:twoCellAnchor>
    <xdr:from>
      <xdr:col>6</xdr:col>
      <xdr:colOff>121920</xdr:colOff>
      <xdr:row>189</xdr:row>
      <xdr:rowOff>180975</xdr:rowOff>
    </xdr:from>
    <xdr:to>
      <xdr:col>7</xdr:col>
      <xdr:colOff>876300</xdr:colOff>
      <xdr:row>200</xdr:row>
      <xdr:rowOff>200026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1021D0BC-A28E-F376-2935-5753177F98FB}"/>
            </a:ext>
          </a:extLst>
        </xdr:cNvPr>
        <xdr:cNvSpPr txBox="1"/>
      </xdr:nvSpPr>
      <xdr:spPr>
        <a:xfrm>
          <a:off x="7246620" y="42586275"/>
          <a:ext cx="2297430" cy="22574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66674</xdr:colOff>
      <xdr:row>61</xdr:row>
      <xdr:rowOff>161925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B4CF372-DACA-6243-FF5F-3D97757492C1}"/>
            </a:ext>
          </a:extLst>
        </xdr:cNvPr>
        <xdr:cNvSpPr txBox="1"/>
      </xdr:nvSpPr>
      <xdr:spPr>
        <a:xfrm>
          <a:off x="7353300" y="11258550"/>
          <a:ext cx="2362199" cy="26574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/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E0AA18A4-984C-3911-D167-2F8C71373909}"/>
            </a:ext>
          </a:extLst>
        </xdr:cNvPr>
        <xdr:cNvSpPr txBox="1"/>
      </xdr:nvSpPr>
      <xdr:spPr>
        <a:xfrm>
          <a:off x="7172325" y="24965025"/>
          <a:ext cx="2343150" cy="14001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200" b="1"/>
            <a:t>CALCUL DES INDEMNITES</a:t>
          </a:r>
        </a:p>
        <a:p>
          <a:pPr algn="ctr"/>
          <a:endParaRPr lang="fr-FR" sz="1100"/>
        </a:p>
        <a:p>
          <a:pPr algn="ctr"/>
          <a:r>
            <a:rPr lang="fr-FR" sz="1100"/>
            <a:t>Ne rien noter</a:t>
          </a:r>
        </a:p>
        <a:p>
          <a:pPr algn="ctr"/>
          <a:endParaRPr lang="fr-FR" sz="1100"/>
        </a:p>
        <a:p>
          <a:pPr algn="ctr"/>
          <a:r>
            <a:rPr lang="fr-FR" sz="1100"/>
            <a:t>cela se fait automatiquement </a:t>
          </a:r>
        </a:p>
      </xdr:txBody>
    </xdr:sp>
    <xdr:clientData/>
  </xdr:oneCellAnchor>
  <xdr:twoCellAnchor>
    <xdr:from>
      <xdr:col>6</xdr:col>
      <xdr:colOff>121921</xdr:colOff>
      <xdr:row>135</xdr:row>
      <xdr:rowOff>142874</xdr:rowOff>
    </xdr:from>
    <xdr:to>
      <xdr:col>7</xdr:col>
      <xdr:colOff>819150</xdr:colOff>
      <xdr:row>140</xdr:row>
      <xdr:rowOff>171450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B01B84EA-E40E-DAA2-EF7C-23148ED8C5FB}"/>
            </a:ext>
          </a:extLst>
        </xdr:cNvPr>
        <xdr:cNvSpPr txBox="1"/>
      </xdr:nvSpPr>
      <xdr:spPr>
        <a:xfrm>
          <a:off x="7246621" y="30937199"/>
          <a:ext cx="2240279" cy="13144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/>
            <a:t>Notez les N°</a:t>
          </a:r>
          <a:r>
            <a:rPr lang="fr-FR" sz="1100" baseline="0"/>
            <a:t> des chèques et les coordonnées de la banque.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oneCellAnchor>
    <xdr:from>
      <xdr:col>6</xdr:col>
      <xdr:colOff>123825</xdr:colOff>
      <xdr:row>32</xdr:row>
      <xdr:rowOff>9525</xdr:rowOff>
    </xdr:from>
    <xdr:ext cx="2352675" cy="150495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741B1BB-31FC-DF70-91F3-21F06E9BC26D}"/>
            </a:ext>
          </a:extLst>
        </xdr:cNvPr>
        <xdr:cNvSpPr txBox="1"/>
      </xdr:nvSpPr>
      <xdr:spPr>
        <a:xfrm>
          <a:off x="7248525" y="7077075"/>
          <a:ext cx="2352675" cy="15049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900"/>
        </a:p>
        <a:p>
          <a:pPr>
            <a:lnSpc>
              <a:spcPts val="1100"/>
            </a:lnSpc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57149</xdr:colOff>
      <xdr:row>39</xdr:row>
      <xdr:rowOff>19049</xdr:rowOff>
    </xdr:from>
    <xdr:to>
      <xdr:col>8</xdr:col>
      <xdr:colOff>142875</xdr:colOff>
      <xdr:row>39</xdr:row>
      <xdr:rowOff>609600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76545E21-9E06-098E-7CD3-BD84E7897CB3}"/>
            </a:ext>
          </a:extLst>
        </xdr:cNvPr>
        <xdr:cNvSpPr txBox="1"/>
      </xdr:nvSpPr>
      <xdr:spPr>
        <a:xfrm>
          <a:off x="7181849" y="9401174"/>
          <a:ext cx="2609851" cy="5905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Donner succinctement  votre</a:t>
          </a:r>
          <a:r>
            <a:rPr lang="fr-FR" sz="1100" baseline="0"/>
            <a:t> avis sur l'organisation.</a:t>
          </a:r>
        </a:p>
        <a:p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47624</xdr:colOff>
      <xdr:row>4</xdr:row>
      <xdr:rowOff>66674</xdr:rowOff>
    </xdr:from>
    <xdr:to>
      <xdr:col>7</xdr:col>
      <xdr:colOff>853455</xdr:colOff>
      <xdr:row>11</xdr:row>
      <xdr:rowOff>114300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E484581B-5ED2-EE67-CF0B-764658556114}"/>
            </a:ext>
          </a:extLst>
        </xdr:cNvPr>
        <xdr:cNvSpPr txBox="1"/>
      </xdr:nvSpPr>
      <xdr:spPr>
        <a:xfrm>
          <a:off x="7172324" y="1009649"/>
          <a:ext cx="2348881" cy="16192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57150</xdr:colOff>
      <xdr:row>168</xdr:row>
      <xdr:rowOff>123824</xdr:rowOff>
    </xdr:from>
    <xdr:to>
      <xdr:col>7</xdr:col>
      <xdr:colOff>866775</xdr:colOff>
      <xdr:row>179</xdr:row>
      <xdr:rowOff>95250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9D6D0A9F-4DA1-8910-BE3B-EEE6368CA95F}"/>
            </a:ext>
          </a:extLst>
        </xdr:cNvPr>
        <xdr:cNvSpPr txBox="1"/>
      </xdr:nvSpPr>
      <xdr:spPr>
        <a:xfrm>
          <a:off x="7181850" y="37947599"/>
          <a:ext cx="2352675" cy="25431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80 à 97  sur ligne 167</a:t>
          </a:r>
        </a:p>
        <a:p>
          <a:pPr>
            <a:lnSpc>
              <a:spcPts val="1200"/>
            </a:lnSpc>
          </a:pPr>
          <a:endParaRPr lang="fr-FR"/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>
            <a:lnSpc>
              <a:spcPts val="1200"/>
            </a:lnSpc>
          </a:pPr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>
            <a:lnSpc>
              <a:spcPts val="1200"/>
            </a:lnSpc>
          </a:pPr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123825</xdr:colOff>
      <xdr:row>91</xdr:row>
      <xdr:rowOff>38101</xdr:rowOff>
    </xdr:from>
    <xdr:to>
      <xdr:col>7</xdr:col>
      <xdr:colOff>914400</xdr:colOff>
      <xdr:row>94</xdr:row>
      <xdr:rowOff>152400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974D2EC8-3538-52A4-8E43-800810AC66D1}"/>
            </a:ext>
          </a:extLst>
        </xdr:cNvPr>
        <xdr:cNvSpPr txBox="1"/>
      </xdr:nvSpPr>
      <xdr:spPr>
        <a:xfrm>
          <a:off x="7248525" y="19431001"/>
          <a:ext cx="2333625" cy="64769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36 à 38</a:t>
          </a:r>
        </a:p>
        <a:p>
          <a:endParaRPr lang="fr-FR" sz="1100"/>
        </a:p>
      </xdr:txBody>
    </xdr:sp>
    <xdr:clientData/>
  </xdr:twoCellAnchor>
  <xdr:twoCellAnchor>
    <xdr:from>
      <xdr:col>6</xdr:col>
      <xdr:colOff>76200</xdr:colOff>
      <xdr:row>18</xdr:row>
      <xdr:rowOff>200025</xdr:rowOff>
    </xdr:from>
    <xdr:to>
      <xdr:col>7</xdr:col>
      <xdr:colOff>819150</xdr:colOff>
      <xdr:row>22</xdr:row>
      <xdr:rowOff>152400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CBA81C24-AA52-B0BF-BC3B-E279DEB2457B}"/>
            </a:ext>
          </a:extLst>
        </xdr:cNvPr>
        <xdr:cNvSpPr txBox="1"/>
      </xdr:nvSpPr>
      <xdr:spPr>
        <a:xfrm>
          <a:off x="7200900" y="4314825"/>
          <a:ext cx="2286000" cy="8667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*</a:t>
          </a:r>
          <a:r>
            <a:rPr lang="fr-FR" sz="1400" u="sng" baseline="0">
              <a:solidFill>
                <a:srgbClr val="FF0000"/>
              </a:solidFill>
            </a:rPr>
            <a:t>Cellules C20, C21, C22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514350</xdr:colOff>
      <xdr:row>0</xdr:row>
      <xdr:rowOff>66675</xdr:rowOff>
    </xdr:from>
    <xdr:to>
      <xdr:col>7</xdr:col>
      <xdr:colOff>514350</xdr:colOff>
      <xdr:row>3</xdr:row>
      <xdr:rowOff>47625</xdr:rowOff>
    </xdr:to>
    <xdr:sp macro="" textlink="">
      <xdr:nvSpPr>
        <xdr:cNvPr id="15" name="Plaque 14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DDF03236-8FA7-F4A9-3812-0CFBC65D7C9A}"/>
            </a:ext>
          </a:extLst>
        </xdr:cNvPr>
        <xdr:cNvSpPr/>
      </xdr:nvSpPr>
      <xdr:spPr>
        <a:xfrm>
          <a:off x="7639050" y="66675"/>
          <a:ext cx="1543050" cy="809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80EF34D5-A402-044C-FB87-39D3D12E2922}"/>
            </a:ext>
          </a:extLst>
        </xdr:cNvPr>
        <xdr:cNvSpPr txBox="1"/>
      </xdr:nvSpPr>
      <xdr:spPr>
        <a:xfrm>
          <a:off x="7229475" y="16297275"/>
          <a:ext cx="2305050" cy="733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171450</xdr:colOff>
      <xdr:row>95</xdr:row>
      <xdr:rowOff>171450</xdr:rowOff>
    </xdr:from>
    <xdr:to>
      <xdr:col>8</xdr:col>
      <xdr:colOff>0</xdr:colOff>
      <xdr:row>99</xdr:row>
      <xdr:rowOff>47625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8854FE99-0E46-17AC-62EA-15C706545BBA}"/>
            </a:ext>
          </a:extLst>
        </xdr:cNvPr>
        <xdr:cNvSpPr txBox="1"/>
      </xdr:nvSpPr>
      <xdr:spPr>
        <a:xfrm>
          <a:off x="7296150" y="20269200"/>
          <a:ext cx="2352675" cy="6191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EA37AB8D-D860-483A-21DD-1FBC91307DA5}"/>
            </a:ext>
          </a:extLst>
        </xdr:cNvPr>
        <xdr:cNvSpPr txBox="1"/>
      </xdr:nvSpPr>
      <xdr:spPr>
        <a:xfrm>
          <a:off x="7258050" y="18392775"/>
          <a:ext cx="2305050" cy="733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228600</xdr:colOff>
      <xdr:row>4</xdr:row>
      <xdr:rowOff>76200</xdr:rowOff>
    </xdr:to>
    <xdr:pic>
      <xdr:nvPicPr>
        <xdr:cNvPr id="16057" name="Image 19">
          <a:extLst>
            <a:ext uri="{FF2B5EF4-FFF2-40B4-BE49-F238E27FC236}">
              <a16:creationId xmlns:a16="http://schemas.microsoft.com/office/drawing/2014/main" id="{875CDBFD-5CD4-11EF-2319-B6CCC38B0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16859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76200</xdr:rowOff>
    </xdr:from>
    <xdr:to>
      <xdr:col>10</xdr:col>
      <xdr:colOff>647700</xdr:colOff>
      <xdr:row>11</xdr:row>
      <xdr:rowOff>28575</xdr:rowOff>
    </xdr:to>
    <xdr:sp macro="" textlink="">
      <xdr:nvSpPr>
        <xdr:cNvPr id="2" name="Plaque 18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id="{BFA16796-8F14-44E6-9D41-1A14E9A43964}"/>
            </a:ext>
          </a:extLst>
        </xdr:cNvPr>
        <xdr:cNvSpPr/>
      </xdr:nvSpPr>
      <xdr:spPr>
        <a:xfrm>
          <a:off x="8915400" y="1504950"/>
          <a:ext cx="1543050" cy="8096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9</xdr:col>
      <xdr:colOff>76200</xdr:colOff>
      <xdr:row>11</xdr:row>
      <xdr:rowOff>104775</xdr:rowOff>
    </xdr:from>
    <xdr:to>
      <xdr:col>10</xdr:col>
      <xdr:colOff>647700</xdr:colOff>
      <xdr:row>15</xdr:row>
      <xdr:rowOff>85725</xdr:rowOff>
    </xdr:to>
    <xdr:sp macro="" textlink="">
      <xdr:nvSpPr>
        <xdr:cNvPr id="3" name="Plaque 21">
          <a:hlinkClick xmlns:r="http://schemas.openxmlformats.org/officeDocument/2006/relationships" r:id="rId2" tooltip="CLIC"/>
          <a:extLst>
            <a:ext uri="{FF2B5EF4-FFF2-40B4-BE49-F238E27FC236}">
              <a16:creationId xmlns:a16="http://schemas.microsoft.com/office/drawing/2014/main" id="{9B1FCD9A-4852-4EEA-B6A7-EA1BA7A5D7A9}"/>
            </a:ext>
          </a:extLst>
        </xdr:cNvPr>
        <xdr:cNvSpPr/>
      </xdr:nvSpPr>
      <xdr:spPr>
        <a:xfrm>
          <a:off x="8905875" y="2390775"/>
          <a:ext cx="1552575" cy="781050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AFFICHE</a:t>
          </a:r>
        </a:p>
      </xdr:txBody>
    </xdr:sp>
    <xdr:clientData/>
  </xdr:twoCellAnchor>
  <xdr:twoCellAnchor>
    <xdr:from>
      <xdr:col>6</xdr:col>
      <xdr:colOff>0</xdr:colOff>
      <xdr:row>19</xdr:row>
      <xdr:rowOff>209550</xdr:rowOff>
    </xdr:from>
    <xdr:to>
      <xdr:col>10</xdr:col>
      <xdr:colOff>847725</xdr:colOff>
      <xdr:row>30</xdr:row>
      <xdr:rowOff>200025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BCE17FD2-5DBC-474E-A729-D9DE15D46CEA}"/>
            </a:ext>
          </a:extLst>
        </xdr:cNvPr>
        <xdr:cNvSpPr txBox="1"/>
      </xdr:nvSpPr>
      <xdr:spPr>
        <a:xfrm>
          <a:off x="6267450" y="4152900"/>
          <a:ext cx="4695825" cy="26193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pPr algn="ctr">
            <a:spcAft>
              <a:spcPts val="200"/>
            </a:spcAft>
          </a:pPr>
          <a:endParaRPr lang="fr-F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CDE 2 :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cellules CDE 3 </a:t>
          </a:r>
          <a:r>
            <a:rPr lang="fr-FR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Numéro du concours, idem CDE 4 , 5 et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OBLIGATOIRE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7 : Lieu du National</a:t>
          </a:r>
          <a:endParaRPr lang="fr-FR"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CDE 8 : Nom du responsable de l'organisation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3 choix 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triplettes.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OBLIGATOIRE 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I2 : Dotation de l'organisateur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cellule I6 : Nombre équipes engagées</a:t>
          </a:r>
          <a:endParaRPr lang="fr-FR">
            <a:solidFill>
              <a:sysClr val="windowText" lastClr="000000"/>
            </a:solidFill>
            <a:effectLst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C25 : Cadrage payé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C26 à C32 : On augmente progressivement (cellules bleutées).</a:t>
          </a:r>
        </a:p>
        <a:p>
          <a:pPr fontAlgn="base">
            <a:lnSpc>
              <a:spcPct val="100000"/>
            </a:lnSpc>
            <a:spcBef>
              <a:spcPts val="0"/>
            </a:spcBef>
            <a:spcAft>
              <a:spcPts val="200"/>
            </a:spcAft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C33 : calcul automatique</a:t>
          </a: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95249</xdr:colOff>
      <xdr:row>15</xdr:row>
      <xdr:rowOff>161924</xdr:rowOff>
    </xdr:from>
    <xdr:to>
      <xdr:col>10</xdr:col>
      <xdr:colOff>666750</xdr:colOff>
      <xdr:row>19</xdr:row>
      <xdr:rowOff>114299</xdr:rowOff>
    </xdr:to>
    <xdr:sp macro="" textlink="">
      <xdr:nvSpPr>
        <xdr:cNvPr id="5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2FE068B-F34A-4376-8F14-B6B860EDF3BC}"/>
            </a:ext>
          </a:extLst>
        </xdr:cNvPr>
        <xdr:cNvSpPr/>
      </xdr:nvSpPr>
      <xdr:spPr>
        <a:xfrm>
          <a:off x="8924924" y="3248024"/>
          <a:ext cx="1552576" cy="80962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COMPTE    RENDU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</xdr:row>
      <xdr:rowOff>95250</xdr:rowOff>
    </xdr:from>
    <xdr:to>
      <xdr:col>4</xdr:col>
      <xdr:colOff>790575</xdr:colOff>
      <xdr:row>6</xdr:row>
      <xdr:rowOff>219076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7F83EE1-90FE-492C-AE05-289B713EE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390525"/>
          <a:ext cx="1714500" cy="1504951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1</xdr:rowOff>
    </xdr:from>
    <xdr:to>
      <xdr:col>8</xdr:col>
      <xdr:colOff>266700</xdr:colOff>
      <xdr:row>5</xdr:row>
      <xdr:rowOff>104776</xdr:rowOff>
    </xdr:to>
    <xdr:sp macro="" textlink="">
      <xdr:nvSpPr>
        <xdr:cNvPr id="4" name="Plaqu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0D88F5C-9746-4063-8325-6B3617E8C41A}"/>
            </a:ext>
          </a:extLst>
        </xdr:cNvPr>
        <xdr:cNvSpPr/>
      </xdr:nvSpPr>
      <xdr:spPr>
        <a:xfrm>
          <a:off x="9467850" y="571501"/>
          <a:ext cx="1790700" cy="9334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6</xdr:col>
      <xdr:colOff>28575</xdr:colOff>
      <xdr:row>6</xdr:row>
      <xdr:rowOff>133350</xdr:rowOff>
    </xdr:from>
    <xdr:to>
      <xdr:col>8</xdr:col>
      <xdr:colOff>295274</xdr:colOff>
      <xdr:row>10</xdr:row>
      <xdr:rowOff>76200</xdr:rowOff>
    </xdr:to>
    <xdr:sp macro="" textlink="">
      <xdr:nvSpPr>
        <xdr:cNvPr id="6" name="Plaqu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3FEBC9-666D-438B-A9BE-97913E199899}"/>
            </a:ext>
          </a:extLst>
        </xdr:cNvPr>
        <xdr:cNvSpPr/>
      </xdr:nvSpPr>
      <xdr:spPr>
        <a:xfrm>
          <a:off x="9496425" y="1809750"/>
          <a:ext cx="1790699" cy="904875"/>
        </a:xfrm>
        <a:prstGeom prst="bevel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COMPTE    RENDU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QUES\Documents\FFPJP\2019\2019%20Calcul-ind-petanque%20041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ileHistory\DATA\PETANQUE\FEDERATION%20FFPJP\2023%20NATIONAUX\2023%20DOSSIER_JEU_PROVENCAL%20CADRAGE%203eme.xlsx" TargetMode="External"/><Relationship Id="rId1" Type="http://schemas.openxmlformats.org/officeDocument/2006/relationships/externalLinkPath" Target="2023%20DOSSIER_JEU_PROVENCAL%20CADRAGE%203em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ileHistory\DATA\PETANQUE\FEDERATION%20FFPJP\2023%20NATIONAUX\2023%20DOSSIER_JEU_PROVENCAL%20CADRAGE%202eme.xlsx" TargetMode="External"/><Relationship Id="rId1" Type="http://schemas.openxmlformats.org/officeDocument/2006/relationships/externalLinkPath" Target="2023%20DOSSIER_JEU_PROVENCAL%20CADRAGE%202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oule cumul (PC)"/>
      <sheetName val="Affichage PC"/>
      <sheetName val="ED-Cumul"/>
      <sheetName val="Affichage ED-cumul"/>
      <sheetName val="ED-Partie-Perdue (PP)"/>
      <sheetName val="Affichage ED-PP"/>
      <sheetName val="Poule (PP)"/>
      <sheetName val="Affichage P PP"/>
    </sheetNames>
    <sheetDataSet>
      <sheetData sheetId="0" refreshError="1"/>
      <sheetData sheetId="1" refreshError="1">
        <row r="34">
          <cell r="I34" t="str">
            <v>Dernière mise à jour V04102018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 ED PARTIE PERDUE"/>
      <sheetName val="AFFICHAGE PP"/>
      <sheetName val="CR ED PP"/>
      <sheetName val="ED CUMUL"/>
      <sheetName val="AFFICHAGE CUMUL"/>
      <sheetName val="CR ED CUMUL"/>
    </sheetNames>
    <sheetDataSet>
      <sheetData sheetId="0"/>
      <sheetData sheetId="1"/>
      <sheetData sheetId="2"/>
      <sheetData sheetId="3"/>
      <sheetData sheetId="4">
        <row r="32">
          <cell r="B32">
            <v>2</v>
          </cell>
        </row>
        <row r="33">
          <cell r="B33">
            <v>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 ED PARTIE PERDUE"/>
      <sheetName val="AFFICHAGE PP"/>
      <sheetName val="CR ED PP"/>
      <sheetName val="ED CUMUL"/>
      <sheetName val="AFFICHAGE CUMUL"/>
      <sheetName val="CR ED CUMUL"/>
    </sheetNames>
    <sheetDataSet>
      <sheetData sheetId="0"/>
      <sheetData sheetId="1">
        <row r="12">
          <cell r="F12">
            <v>3</v>
          </cell>
        </row>
        <row r="30">
          <cell r="B30">
            <v>4</v>
          </cell>
        </row>
        <row r="31">
          <cell r="B31">
            <v>2</v>
          </cell>
        </row>
        <row r="32">
          <cell r="B32">
            <v>1</v>
          </cell>
        </row>
        <row r="33">
          <cell r="B33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B5:M10"/>
  <sheetViews>
    <sheetView showGridLines="0" workbookViewId="0"/>
  </sheetViews>
  <sheetFormatPr baseColWidth="10" defaultRowHeight="15"/>
  <cols>
    <col min="1" max="16384" width="11.42578125" style="196"/>
  </cols>
  <sheetData>
    <row r="5" spans="2:13" ht="15" customHeight="1">
      <c r="B5" s="197"/>
      <c r="C5" s="197"/>
      <c r="D5" s="197"/>
      <c r="E5" s="197"/>
      <c r="F5" s="197"/>
      <c r="I5" s="197"/>
      <c r="J5" s="197"/>
      <c r="K5" s="197"/>
      <c r="L5" s="197"/>
      <c r="M5" s="197"/>
    </row>
    <row r="6" spans="2:13">
      <c r="B6" s="197"/>
      <c r="C6" s="197"/>
      <c r="D6" s="197"/>
      <c r="E6" s="197"/>
      <c r="F6" s="197"/>
      <c r="I6" s="197"/>
      <c r="J6" s="197"/>
      <c r="K6" s="197"/>
      <c r="L6" s="197"/>
      <c r="M6" s="197"/>
    </row>
    <row r="7" spans="2:13">
      <c r="B7" s="197"/>
      <c r="C7" s="197"/>
      <c r="D7" s="197"/>
      <c r="E7" s="197"/>
      <c r="F7" s="197"/>
      <c r="I7" s="197"/>
      <c r="J7" s="197"/>
      <c r="K7" s="197"/>
      <c r="L7" s="197"/>
      <c r="M7" s="197"/>
    </row>
    <row r="8" spans="2:13">
      <c r="B8" s="197"/>
      <c r="C8" s="197"/>
      <c r="D8" s="197"/>
      <c r="E8" s="197"/>
      <c r="F8" s="197"/>
      <c r="I8" s="197"/>
      <c r="J8" s="197"/>
      <c r="K8" s="197"/>
      <c r="L8" s="197"/>
      <c r="M8" s="197"/>
    </row>
    <row r="9" spans="2:13">
      <c r="B9" s="197"/>
      <c r="C9" s="197"/>
      <c r="D9" s="197"/>
      <c r="E9" s="197"/>
      <c r="F9" s="197"/>
      <c r="I9" s="197"/>
      <c r="J9" s="197"/>
      <c r="K9" s="197"/>
      <c r="L9" s="197"/>
      <c r="M9" s="197"/>
    </row>
    <row r="10" spans="2:13">
      <c r="B10" s="197"/>
      <c r="C10" s="197"/>
      <c r="D10" s="197"/>
      <c r="E10" s="197"/>
      <c r="F10" s="197"/>
      <c r="I10" s="197"/>
      <c r="J10" s="197"/>
      <c r="K10" s="197"/>
      <c r="L10" s="197"/>
      <c r="M10" s="197"/>
    </row>
  </sheetData>
  <sheetProtection algorithmName="SHA-512" hashValue="ri7Qfc1+iHMaSNkGfMo9mnGIjPTys9WishftiFkCI75WbbeUejl0HCv+37XBd7nqXjy1Kj0pI2aBfrMdwdNrqQ==" saltValue="2XVX5xt07tq9gw+YBjZWp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L245"/>
  <sheetViews>
    <sheetView showGridLines="0" workbookViewId="0">
      <selection sqref="A1:A3"/>
    </sheetView>
  </sheetViews>
  <sheetFormatPr baseColWidth="10" defaultColWidth="14.7109375" defaultRowHeight="18" customHeight="1"/>
  <cols>
    <col min="1" max="1" width="15.28515625" style="1" customWidth="1"/>
    <col min="2" max="2" width="23.7109375" style="332" customWidth="1"/>
    <col min="3" max="3" width="31.42578125" style="1" customWidth="1"/>
    <col min="4" max="4" width="16.140625" style="332" customWidth="1"/>
    <col min="5" max="5" width="10.7109375" style="1" customWidth="1"/>
    <col min="6" max="6" width="11.140625" style="1" customWidth="1"/>
    <col min="7" max="7" width="23.140625" style="1" customWidth="1"/>
    <col min="8" max="16384" width="14.7109375" style="1"/>
  </cols>
  <sheetData>
    <row r="1" spans="1:12" ht="21.95" customHeight="1">
      <c r="A1" s="850"/>
      <c r="B1" s="791" t="s">
        <v>168</v>
      </c>
      <c r="C1" s="791"/>
      <c r="D1" s="791"/>
      <c r="E1" s="791"/>
      <c r="F1" s="791"/>
      <c r="G1" s="2"/>
      <c r="H1" s="2"/>
      <c r="I1" s="2"/>
      <c r="J1" s="2"/>
      <c r="K1" s="2"/>
      <c r="L1" s="2"/>
    </row>
    <row r="2" spans="1:12" ht="21.95" customHeight="1">
      <c r="A2" s="850"/>
      <c r="B2" s="851" t="s">
        <v>61</v>
      </c>
      <c r="C2" s="851"/>
      <c r="D2" s="851"/>
      <c r="E2" s="851"/>
      <c r="F2" s="851"/>
      <c r="G2" s="3"/>
      <c r="H2" s="3"/>
      <c r="I2" s="3"/>
      <c r="J2" s="3"/>
      <c r="K2" s="3"/>
      <c r="L2" s="3"/>
    </row>
    <row r="3" spans="1:12" ht="21.95" customHeight="1">
      <c r="A3" s="850"/>
      <c r="B3" s="851" t="s">
        <v>0</v>
      </c>
      <c r="C3" s="851"/>
      <c r="D3" s="851"/>
      <c r="E3" s="851"/>
      <c r="F3" s="851"/>
      <c r="G3" s="4"/>
      <c r="H3" s="4"/>
      <c r="I3" s="4"/>
      <c r="J3" s="4"/>
      <c r="K3" s="4"/>
      <c r="L3" s="4"/>
    </row>
    <row r="4" spans="1:12" ht="9" customHeight="1">
      <c r="A4" s="311"/>
      <c r="B4" s="313"/>
      <c r="C4" s="313"/>
      <c r="D4" s="313"/>
      <c r="E4" s="313"/>
      <c r="F4" s="313"/>
      <c r="G4" s="4"/>
      <c r="H4" s="4"/>
      <c r="I4" s="4"/>
      <c r="J4" s="4"/>
      <c r="K4" s="4"/>
      <c r="L4" s="4"/>
    </row>
    <row r="5" spans="1:12" ht="24.95" customHeight="1">
      <c r="A5" s="852" t="s">
        <v>123</v>
      </c>
      <c r="B5" s="852"/>
      <c r="C5" s="852"/>
      <c r="D5" s="852"/>
      <c r="E5" s="852"/>
      <c r="F5" s="852"/>
      <c r="G5" s="5"/>
      <c r="H5" s="5"/>
      <c r="I5" s="5"/>
      <c r="J5" s="5"/>
      <c r="K5" s="5"/>
      <c r="L5" s="5"/>
    </row>
    <row r="6" spans="1:12" ht="18" customHeight="1">
      <c r="A6" s="853" t="s">
        <v>152</v>
      </c>
      <c r="B6" s="854"/>
      <c r="C6" s="854"/>
      <c r="D6" s="854"/>
      <c r="E6" s="854"/>
      <c r="F6" s="855"/>
      <c r="G6" s="5"/>
      <c r="H6" s="5"/>
      <c r="I6" s="5"/>
      <c r="J6" s="5"/>
      <c r="K6" s="5"/>
      <c r="L6" s="5"/>
    </row>
    <row r="7" spans="1:12" ht="18" customHeight="1">
      <c r="A7" s="313"/>
      <c r="B7" s="839" t="s">
        <v>148</v>
      </c>
      <c r="C7" s="314" t="s">
        <v>58</v>
      </c>
      <c r="D7" s="315" t="str">
        <f>IF(' ED PARTIE PERDUE'!C4=0,"",' ED PARTIE PERDUE'!C4)</f>
        <v/>
      </c>
      <c r="E7" s="1" t="s">
        <v>9</v>
      </c>
      <c r="F7" s="316"/>
    </row>
    <row r="8" spans="1:12" ht="18" customHeight="1">
      <c r="A8" s="313"/>
      <c r="B8" s="747"/>
      <c r="C8" s="314" t="s">
        <v>56</v>
      </c>
      <c r="D8" s="318" t="str">
        <f>IF(' ED PARTIE PERDUE'!C3=0,"",' ED PARTIE PERDUE'!C3)</f>
        <v/>
      </c>
      <c r="E8" s="1" t="s">
        <v>9</v>
      </c>
      <c r="F8" s="316"/>
    </row>
    <row r="9" spans="1:12" ht="18" customHeight="1">
      <c r="A9" s="313"/>
      <c r="B9" s="747"/>
      <c r="C9" s="314" t="s">
        <v>8</v>
      </c>
      <c r="D9" s="318" t="str">
        <f>IF(' ED PARTIE PERDUE'!C6=0,"",' ED PARTIE PERDUE'!C6)</f>
        <v/>
      </c>
      <c r="E9" s="1" t="s">
        <v>9</v>
      </c>
    </row>
    <row r="10" spans="1:12" ht="18" customHeight="1">
      <c r="A10" s="313"/>
      <c r="B10" s="747"/>
      <c r="C10" s="314" t="s">
        <v>69</v>
      </c>
      <c r="D10" s="318" t="str">
        <f>IF(' ED PARTIE PERDUE'!C5=0,"",' ED PARTIE PERDUE'!C5)</f>
        <v/>
      </c>
      <c r="E10" s="1" t="s">
        <v>9</v>
      </c>
    </row>
    <row r="11" spans="1:12" ht="9" customHeight="1">
      <c r="A11" s="840"/>
      <c r="B11" s="840"/>
      <c r="C11" s="840"/>
      <c r="D11" s="319"/>
      <c r="E11" s="320"/>
    </row>
    <row r="12" spans="1:12" ht="18" customHeight="1">
      <c r="A12" s="841" t="s">
        <v>68</v>
      </c>
      <c r="B12" s="842"/>
      <c r="C12" s="73"/>
      <c r="D12" s="321" t="s">
        <v>67</v>
      </c>
      <c r="E12" s="921" t="str">
        <f>IF(' ED PARTIE PERDUE'!C7=0,"",' ED PARTIE PERDUE'!C7)</f>
        <v/>
      </c>
      <c r="F12" s="844"/>
    </row>
    <row r="13" spans="1:12" ht="18" customHeight="1">
      <c r="A13" s="845" t="s">
        <v>54</v>
      </c>
      <c r="B13" s="846"/>
      <c r="C13" s="846"/>
      <c r="D13" s="847"/>
      <c r="E13" s="848"/>
      <c r="F13" s="849"/>
    </row>
    <row r="14" spans="1:12" ht="18" customHeight="1">
      <c r="A14" s="322"/>
      <c r="B14" s="323" t="s">
        <v>81</v>
      </c>
      <c r="C14" s="324" t="s">
        <v>51</v>
      </c>
      <c r="D14" s="831" t="s">
        <v>66</v>
      </c>
      <c r="E14" s="832"/>
      <c r="F14" s="833"/>
    </row>
    <row r="15" spans="1:12" ht="18" customHeight="1">
      <c r="A15" s="325" t="s">
        <v>52</v>
      </c>
      <c r="B15" s="74"/>
      <c r="C15" s="326" t="str">
        <f>IF(' ED PARTIE PERDUE'!C2=0,"",' ED PARTIE PERDUE'!C2)</f>
        <v/>
      </c>
      <c r="D15" s="748"/>
      <c r="E15" s="834"/>
      <c r="F15" s="749"/>
    </row>
    <row r="16" spans="1:12" ht="18" customHeight="1">
      <c r="A16" s="325" t="s">
        <v>53</v>
      </c>
      <c r="B16" s="75"/>
      <c r="C16" s="76"/>
      <c r="D16" s="748"/>
      <c r="E16" s="834"/>
      <c r="F16" s="749"/>
    </row>
    <row r="17" spans="1:6" ht="18" customHeight="1">
      <c r="A17" s="325" t="s">
        <v>40</v>
      </c>
      <c r="B17" s="74"/>
      <c r="C17" s="327" t="str">
        <f>IF(' ED PARTIE PERDUE'!C8=0,"",' ED PARTIE PERDUE'!C8)</f>
        <v/>
      </c>
      <c r="D17" s="748"/>
      <c r="E17" s="834"/>
      <c r="F17" s="749"/>
    </row>
    <row r="18" spans="1:6" ht="18" customHeight="1">
      <c r="A18" s="835" t="s">
        <v>72</v>
      </c>
      <c r="B18" s="836"/>
      <c r="C18" s="837"/>
      <c r="D18" s="838"/>
      <c r="E18" s="837"/>
      <c r="F18" s="838"/>
    </row>
    <row r="19" spans="1:6" ht="18" customHeight="1">
      <c r="A19" s="817" t="s">
        <v>154</v>
      </c>
      <c r="B19" s="818"/>
      <c r="C19" s="818"/>
      <c r="D19" s="819"/>
    </row>
    <row r="20" spans="1:6" ht="18" customHeight="1">
      <c r="A20" s="328" t="s">
        <v>118</v>
      </c>
      <c r="B20" s="329" t="str">
        <f>IF(' ED PARTIE PERDUE'!F12=3,"X","")</f>
        <v>X</v>
      </c>
      <c r="C20" s="330" t="s">
        <v>75</v>
      </c>
      <c r="D20" s="77"/>
    </row>
    <row r="21" spans="1:6" ht="18" customHeight="1">
      <c r="A21" s="328" t="s">
        <v>119</v>
      </c>
      <c r="B21" s="329" t="str">
        <f>IF(' ED PARTIE PERDUE'!F12=2,"X","")</f>
        <v/>
      </c>
      <c r="C21" s="330" t="s">
        <v>120</v>
      </c>
      <c r="D21" s="77"/>
    </row>
    <row r="22" spans="1:6" ht="18" customHeight="1">
      <c r="A22" s="328" t="s">
        <v>77</v>
      </c>
      <c r="B22" s="329" t="str">
        <f>IF(' ED PARTIE PERDUE'!F12=1,"X","")</f>
        <v/>
      </c>
      <c r="C22" s="330" t="s">
        <v>65</v>
      </c>
      <c r="D22" s="77"/>
    </row>
    <row r="23" spans="1:6" ht="18" customHeight="1">
      <c r="A23" s="328"/>
      <c r="B23" s="329"/>
      <c r="C23" s="330" t="s">
        <v>78</v>
      </c>
      <c r="D23" s="77"/>
    </row>
    <row r="24" spans="1:6" ht="3.75" customHeight="1">
      <c r="A24" s="331"/>
      <c r="B24" s="311"/>
      <c r="C24" s="332"/>
      <c r="D24" s="311"/>
    </row>
    <row r="25" spans="1:6" ht="17.25" customHeight="1">
      <c r="A25" s="820"/>
      <c r="B25" s="820"/>
      <c r="C25" s="333"/>
    </row>
    <row r="26" spans="1:6" ht="18" customHeight="1">
      <c r="A26" s="821" t="s">
        <v>10</v>
      </c>
      <c r="B26" s="822"/>
      <c r="C26" s="823" t="s">
        <v>38</v>
      </c>
      <c r="D26" s="824"/>
      <c r="E26" s="824"/>
    </row>
    <row r="27" spans="1:6" ht="21.95" customHeight="1">
      <c r="A27" s="334" t="s">
        <v>11</v>
      </c>
      <c r="B27" s="78"/>
      <c r="C27" s="825"/>
      <c r="D27" s="826"/>
      <c r="E27" s="827"/>
    </row>
    <row r="28" spans="1:6" ht="21.95" customHeight="1">
      <c r="A28" s="335" t="s">
        <v>12</v>
      </c>
      <c r="B28" s="79"/>
      <c r="C28" s="828"/>
      <c r="D28" s="829"/>
      <c r="E28" s="830"/>
    </row>
    <row r="29" spans="1:6" ht="6" customHeight="1">
      <c r="A29" s="312"/>
      <c r="B29" s="336"/>
      <c r="C29" s="337"/>
      <c r="D29" s="337"/>
      <c r="E29" s="337"/>
    </row>
    <row r="30" spans="1:6" ht="18" customHeight="1">
      <c r="A30" s="803" t="s">
        <v>73</v>
      </c>
      <c r="B30" s="803"/>
      <c r="C30" s="803"/>
      <c r="D30" s="803"/>
      <c r="E30" s="803"/>
      <c r="F30" s="803"/>
    </row>
    <row r="31" spans="1:6" ht="18" customHeight="1">
      <c r="A31" s="811" t="s">
        <v>155</v>
      </c>
      <c r="B31" s="811"/>
      <c r="C31" s="812"/>
      <c r="D31" s="80"/>
      <c r="E31" s="338"/>
      <c r="F31" s="338"/>
    </row>
    <row r="32" spans="1:6" ht="18" customHeight="1">
      <c r="A32" s="813" t="s">
        <v>28</v>
      </c>
      <c r="B32" s="813"/>
      <c r="C32" s="813"/>
      <c r="D32" s="813"/>
      <c r="E32" s="813"/>
      <c r="F32" s="813"/>
    </row>
    <row r="33" spans="1:7" ht="51.95" customHeight="1">
      <c r="A33" s="804"/>
      <c r="B33" s="805"/>
      <c r="C33" s="805"/>
      <c r="D33" s="805"/>
      <c r="E33" s="805"/>
      <c r="F33" s="806"/>
    </row>
    <row r="34" spans="1:7" ht="18" customHeight="1">
      <c r="A34" s="783" t="s">
        <v>57</v>
      </c>
      <c r="B34" s="783"/>
      <c r="C34" s="783"/>
      <c r="D34" s="783"/>
      <c r="E34" s="783"/>
      <c r="F34" s="783"/>
    </row>
    <row r="35" spans="1:7" ht="50.1" customHeight="1">
      <c r="A35" s="804"/>
      <c r="B35" s="805"/>
      <c r="C35" s="805"/>
      <c r="D35" s="805"/>
      <c r="E35" s="805"/>
      <c r="F35" s="806"/>
      <c r="G35" s="20"/>
    </row>
    <row r="36" spans="1:7" ht="18" customHeight="1">
      <c r="A36" s="919" t="s">
        <v>37</v>
      </c>
      <c r="B36" s="919"/>
      <c r="C36" s="815" t="str">
        <f>IF(C16=0,"",C16)</f>
        <v/>
      </c>
      <c r="D36" s="816"/>
    </row>
    <row r="37" spans="1:7" ht="18" customHeight="1">
      <c r="A37" s="920" t="s">
        <v>27</v>
      </c>
      <c r="B37" s="920"/>
      <c r="C37" s="801" t="str">
        <f>IF(C16=0,"",C16)</f>
        <v/>
      </c>
      <c r="D37" s="802"/>
    </row>
    <row r="38" spans="1:7" ht="9" customHeight="1">
      <c r="A38" s="339"/>
      <c r="B38" s="339"/>
      <c r="C38" s="340"/>
      <c r="D38" s="340"/>
    </row>
    <row r="39" spans="1:7" ht="18" customHeight="1">
      <c r="A39" s="803" t="s">
        <v>63</v>
      </c>
      <c r="B39" s="803"/>
      <c r="C39" s="803"/>
      <c r="D39" s="803"/>
      <c r="E39" s="803"/>
      <c r="F39" s="803"/>
    </row>
    <row r="40" spans="1:7" ht="50.1" customHeight="1">
      <c r="A40" s="804"/>
      <c r="B40" s="805"/>
      <c r="C40" s="805"/>
      <c r="D40" s="805"/>
      <c r="E40" s="805"/>
      <c r="F40" s="806"/>
    </row>
    <row r="41" spans="1:7" ht="18" customHeight="1">
      <c r="A41" s="917" t="s">
        <v>79</v>
      </c>
      <c r="B41" s="918"/>
      <c r="C41" s="809" t="str">
        <f>IF(C15=0,"",C15)</f>
        <v/>
      </c>
      <c r="D41" s="810"/>
    </row>
    <row r="42" spans="1:7" ht="18" customHeight="1">
      <c r="A42" s="792" t="s">
        <v>64</v>
      </c>
      <c r="B42" s="793"/>
      <c r="C42" s="794" t="str">
        <f>IF(C15=0,"",C15)</f>
        <v/>
      </c>
      <c r="D42" s="795"/>
    </row>
    <row r="43" spans="1:7" ht="53.25" hidden="1" customHeight="1">
      <c r="A43" s="333"/>
      <c r="B43" s="341"/>
      <c r="D43" s="341"/>
      <c r="E43" s="341"/>
      <c r="F43" s="341"/>
    </row>
    <row r="44" spans="1:7" ht="18" customHeight="1" thickBot="1">
      <c r="A44" s="796" t="s">
        <v>15</v>
      </c>
      <c r="B44" s="797"/>
      <c r="C44" s="797"/>
      <c r="D44" s="797"/>
      <c r="E44" s="797"/>
      <c r="F44" s="797"/>
    </row>
    <row r="45" spans="1:7" ht="15" customHeight="1" thickTop="1">
      <c r="A45" s="342" t="s">
        <v>1</v>
      </c>
      <c r="B45" s="343" t="s">
        <v>2</v>
      </c>
      <c r="C45" s="764" t="s">
        <v>3</v>
      </c>
      <c r="D45" s="343" t="s">
        <v>1</v>
      </c>
      <c r="E45" s="766" t="s">
        <v>4</v>
      </c>
      <c r="F45" s="798"/>
    </row>
    <row r="46" spans="1:7" ht="15" customHeight="1" thickBot="1">
      <c r="A46" s="344" t="s">
        <v>5</v>
      </c>
      <c r="B46" s="345" t="s">
        <v>6</v>
      </c>
      <c r="C46" s="765"/>
      <c r="D46" s="345" t="s">
        <v>7</v>
      </c>
      <c r="E46" s="767"/>
      <c r="F46" s="799"/>
    </row>
    <row r="47" spans="1:7" ht="15" customHeight="1" thickTop="1" thickBot="1">
      <c r="A47" s="732" t="s">
        <v>48</v>
      </c>
      <c r="B47" s="733"/>
      <c r="C47" s="733"/>
      <c r="D47" s="733"/>
      <c r="E47" s="733"/>
      <c r="F47" s="734"/>
    </row>
    <row r="48" spans="1:7" ht="15" customHeight="1" thickTop="1">
      <c r="A48" s="81"/>
      <c r="B48" s="82"/>
      <c r="C48" s="82"/>
      <c r="D48" s="83"/>
      <c r="E48" s="720"/>
      <c r="F48" s="346"/>
    </row>
    <row r="49" spans="1:6" ht="15" customHeight="1">
      <c r="A49" s="84"/>
      <c r="B49" s="85"/>
      <c r="C49" s="85"/>
      <c r="D49" s="86"/>
      <c r="E49" s="721"/>
      <c r="F49" s="347"/>
    </row>
    <row r="50" spans="1:6" ht="15" customHeight="1" thickBot="1">
      <c r="A50" s="87"/>
      <c r="B50" s="88"/>
      <c r="C50" s="88"/>
      <c r="D50" s="89"/>
      <c r="E50" s="722"/>
      <c r="F50" s="348"/>
    </row>
    <row r="51" spans="1:6" ht="15" customHeight="1" thickTop="1">
      <c r="A51" s="90"/>
      <c r="B51" s="91"/>
      <c r="C51" s="91"/>
      <c r="D51" s="92"/>
      <c r="E51" s="720"/>
      <c r="F51" s="349"/>
    </row>
    <row r="52" spans="1:6" ht="15" customHeight="1">
      <c r="A52" s="93"/>
      <c r="B52" s="94"/>
      <c r="C52" s="94"/>
      <c r="D52" s="95"/>
      <c r="E52" s="721"/>
      <c r="F52" s="350"/>
    </row>
    <row r="53" spans="1:6" ht="15" customHeight="1" thickBot="1">
      <c r="A53" s="96"/>
      <c r="B53" s="97"/>
      <c r="C53" s="97"/>
      <c r="D53" s="98"/>
      <c r="E53" s="722"/>
      <c r="F53" s="351"/>
    </row>
    <row r="54" spans="1:6" ht="15" customHeight="1" thickTop="1">
      <c r="A54" s="81"/>
      <c r="B54" s="82"/>
      <c r="C54" s="82"/>
      <c r="D54" s="99"/>
      <c r="E54" s="720"/>
      <c r="F54" s="346"/>
    </row>
    <row r="55" spans="1:6" ht="15" customHeight="1">
      <c r="A55" s="84"/>
      <c r="B55" s="85"/>
      <c r="C55" s="85"/>
      <c r="D55" s="86"/>
      <c r="E55" s="721"/>
      <c r="F55" s="347"/>
    </row>
    <row r="56" spans="1:6" ht="15" customHeight="1" thickBot="1">
      <c r="A56" s="87"/>
      <c r="B56" s="88"/>
      <c r="C56" s="88"/>
      <c r="D56" s="100"/>
      <c r="E56" s="722"/>
      <c r="F56" s="348"/>
    </row>
    <row r="57" spans="1:6" ht="15" customHeight="1" thickTop="1">
      <c r="A57" s="101"/>
      <c r="B57" s="102"/>
      <c r="C57" s="102"/>
      <c r="D57" s="103"/>
      <c r="E57" s="720"/>
      <c r="F57" s="352"/>
    </row>
    <row r="58" spans="1:6" ht="15" customHeight="1">
      <c r="A58" s="104"/>
      <c r="B58" s="105"/>
      <c r="C58" s="105"/>
      <c r="D58" s="106"/>
      <c r="E58" s="721"/>
      <c r="F58" s="353"/>
    </row>
    <row r="59" spans="1:6" ht="15" customHeight="1" thickBot="1">
      <c r="A59" s="107"/>
      <c r="B59" s="108"/>
      <c r="C59" s="108"/>
      <c r="D59" s="109"/>
      <c r="E59" s="722"/>
      <c r="F59" s="354"/>
    </row>
    <row r="60" spans="1:6" ht="15" customHeight="1" thickTop="1">
      <c r="A60" s="81"/>
      <c r="B60" s="82"/>
      <c r="C60" s="82"/>
      <c r="D60" s="83"/>
      <c r="E60" s="720"/>
      <c r="F60" s="346"/>
    </row>
    <row r="61" spans="1:6" ht="15" customHeight="1">
      <c r="A61" s="84"/>
      <c r="B61" s="85"/>
      <c r="C61" s="85"/>
      <c r="D61" s="86"/>
      <c r="E61" s="721"/>
      <c r="F61" s="347"/>
    </row>
    <row r="62" spans="1:6" ht="15" customHeight="1" thickBot="1">
      <c r="A62" s="87"/>
      <c r="B62" s="88"/>
      <c r="C62" s="88"/>
      <c r="D62" s="89"/>
      <c r="E62" s="722"/>
      <c r="F62" s="348"/>
    </row>
    <row r="63" spans="1:6" ht="15" customHeight="1" thickTop="1">
      <c r="A63" s="90"/>
      <c r="B63" s="91"/>
      <c r="C63" s="91"/>
      <c r="D63" s="92"/>
      <c r="E63" s="720"/>
      <c r="F63" s="349"/>
    </row>
    <row r="64" spans="1:6" ht="15" customHeight="1">
      <c r="A64" s="93"/>
      <c r="B64" s="94"/>
      <c r="C64" s="94"/>
      <c r="D64" s="95"/>
      <c r="E64" s="721"/>
      <c r="F64" s="350"/>
    </row>
    <row r="65" spans="1:6" ht="15" customHeight="1" thickBot="1">
      <c r="A65" s="96"/>
      <c r="B65" s="97"/>
      <c r="C65" s="97"/>
      <c r="D65" s="110"/>
      <c r="E65" s="722"/>
      <c r="F65" s="351"/>
    </row>
    <row r="66" spans="1:6" ht="15" customHeight="1" thickTop="1">
      <c r="A66" s="81"/>
      <c r="B66" s="82"/>
      <c r="C66" s="82"/>
      <c r="D66" s="83"/>
      <c r="E66" s="720"/>
      <c r="F66" s="346"/>
    </row>
    <row r="67" spans="1:6" ht="15" customHeight="1">
      <c r="A67" s="84"/>
      <c r="B67" s="85"/>
      <c r="C67" s="85"/>
      <c r="D67" s="86"/>
      <c r="E67" s="721"/>
      <c r="F67" s="347"/>
    </row>
    <row r="68" spans="1:6" ht="15" customHeight="1" thickBot="1">
      <c r="A68" s="87"/>
      <c r="B68" s="88"/>
      <c r="C68" s="88"/>
      <c r="D68" s="89"/>
      <c r="E68" s="722"/>
      <c r="F68" s="348"/>
    </row>
    <row r="69" spans="1:6" ht="15" customHeight="1" thickTop="1">
      <c r="A69" s="101"/>
      <c r="B69" s="102"/>
      <c r="C69" s="102"/>
      <c r="D69" s="111"/>
      <c r="E69" s="720"/>
      <c r="F69" s="352"/>
    </row>
    <row r="70" spans="1:6" ht="15" customHeight="1">
      <c r="A70" s="104"/>
      <c r="B70" s="105"/>
      <c r="C70" s="105"/>
      <c r="D70" s="106"/>
      <c r="E70" s="721"/>
      <c r="F70" s="353"/>
    </row>
    <row r="71" spans="1:6" ht="15" customHeight="1" thickBot="1">
      <c r="A71" s="107"/>
      <c r="B71" s="108"/>
      <c r="C71" s="108"/>
      <c r="D71" s="109"/>
      <c r="E71" s="722"/>
      <c r="F71" s="354"/>
    </row>
    <row r="72" spans="1:6" ht="15" customHeight="1" thickTop="1" thickBot="1">
      <c r="A72" s="732" t="s">
        <v>39</v>
      </c>
      <c r="B72" s="733"/>
      <c r="C72" s="733"/>
      <c r="D72" s="733"/>
      <c r="E72" s="733"/>
      <c r="F72" s="734"/>
    </row>
    <row r="73" spans="1:6" ht="15" customHeight="1" thickTop="1">
      <c r="A73" s="112"/>
      <c r="B73" s="113"/>
      <c r="C73" s="113"/>
      <c r="D73" s="114"/>
      <c r="E73" s="200"/>
      <c r="F73" s="355"/>
    </row>
    <row r="74" spans="1:6" ht="15" customHeight="1">
      <c r="A74" s="115"/>
      <c r="B74" s="116"/>
      <c r="C74" s="116"/>
      <c r="D74" s="117"/>
      <c r="E74" s="198"/>
      <c r="F74" s="356"/>
    </row>
    <row r="75" spans="1:6" ht="15" customHeight="1" thickBot="1">
      <c r="A75" s="118"/>
      <c r="B75" s="119"/>
      <c r="C75" s="119"/>
      <c r="D75" s="120"/>
      <c r="E75" s="199"/>
      <c r="F75" s="357"/>
    </row>
    <row r="76" spans="1:6" ht="15" customHeight="1" thickTop="1">
      <c r="A76" s="121"/>
      <c r="B76" s="122"/>
      <c r="C76" s="122"/>
      <c r="D76" s="123"/>
      <c r="E76" s="200"/>
      <c r="F76" s="358"/>
    </row>
    <row r="77" spans="1:6" ht="15" customHeight="1">
      <c r="A77" s="124"/>
      <c r="B77" s="125"/>
      <c r="C77" s="125"/>
      <c r="D77" s="126"/>
      <c r="E77" s="198"/>
      <c r="F77" s="359"/>
    </row>
    <row r="78" spans="1:6" ht="15" customHeight="1" thickBot="1">
      <c r="A78" s="127"/>
      <c r="B78" s="128"/>
      <c r="C78" s="128"/>
      <c r="D78" s="129"/>
      <c r="E78" s="199"/>
      <c r="F78" s="360"/>
    </row>
    <row r="79" spans="1:6" ht="15" customHeight="1" thickTop="1">
      <c r="A79" s="112"/>
      <c r="B79" s="113"/>
      <c r="C79" s="113"/>
      <c r="D79" s="114"/>
      <c r="E79" s="200"/>
      <c r="F79" s="355"/>
    </row>
    <row r="80" spans="1:6" ht="15" customHeight="1">
      <c r="A80" s="115"/>
      <c r="B80" s="116"/>
      <c r="C80" s="116"/>
      <c r="D80" s="117"/>
      <c r="E80" s="198"/>
      <c r="F80" s="356"/>
    </row>
    <row r="81" spans="1:6" ht="15" customHeight="1" thickBot="1">
      <c r="A81" s="118"/>
      <c r="B81" s="119"/>
      <c r="C81" s="119"/>
      <c r="D81" s="120"/>
      <c r="E81" s="199"/>
      <c r="F81" s="357"/>
    </row>
    <row r="82" spans="1:6" ht="15" customHeight="1" thickTop="1">
      <c r="A82" s="130"/>
      <c r="B82" s="131"/>
      <c r="C82" s="131"/>
      <c r="D82" s="132"/>
      <c r="E82" s="200"/>
      <c r="F82" s="361"/>
    </row>
    <row r="83" spans="1:6" ht="15" customHeight="1">
      <c r="A83" s="133"/>
      <c r="B83" s="134"/>
      <c r="C83" s="134"/>
      <c r="D83" s="135"/>
      <c r="E83" s="198"/>
      <c r="F83" s="362"/>
    </row>
    <row r="84" spans="1:6" ht="15" customHeight="1" thickBot="1">
      <c r="A84" s="136"/>
      <c r="B84" s="137"/>
      <c r="C84" s="137"/>
      <c r="D84" s="138"/>
      <c r="E84" s="199"/>
      <c r="F84" s="363"/>
    </row>
    <row r="85" spans="1:6" ht="15" customHeight="1" thickTop="1" thickBot="1">
      <c r="A85" s="789" t="s">
        <v>29</v>
      </c>
      <c r="B85" s="789"/>
      <c r="C85" s="789"/>
      <c r="D85" s="789"/>
      <c r="E85" s="789"/>
      <c r="F85" s="789"/>
    </row>
    <row r="86" spans="1:6" ht="15" customHeight="1" thickTop="1">
      <c r="A86" s="139"/>
      <c r="B86" s="140"/>
      <c r="C86" s="140"/>
      <c r="D86" s="141"/>
      <c r="E86" s="790"/>
      <c r="F86" s="12"/>
    </row>
    <row r="87" spans="1:6" ht="15" customHeight="1">
      <c r="A87" s="142"/>
      <c r="B87" s="143"/>
      <c r="C87" s="143"/>
      <c r="D87" s="144"/>
      <c r="E87" s="787"/>
      <c r="F87" s="13"/>
    </row>
    <row r="88" spans="1:6" ht="15" customHeight="1" thickBot="1">
      <c r="A88" s="145"/>
      <c r="B88" s="146"/>
      <c r="C88" s="146"/>
      <c r="D88" s="147"/>
      <c r="E88" s="788"/>
      <c r="F88" s="17"/>
    </row>
    <row r="89" spans="1:6" ht="15" customHeight="1" thickTop="1">
      <c r="A89" s="148"/>
      <c r="B89" s="149"/>
      <c r="C89" s="149"/>
      <c r="D89" s="150"/>
      <c r="E89" s="787"/>
      <c r="F89" s="12"/>
    </row>
    <row r="90" spans="1:6" ht="15" customHeight="1">
      <c r="A90" s="151"/>
      <c r="B90" s="152"/>
      <c r="C90" s="152"/>
      <c r="D90" s="153"/>
      <c r="E90" s="787"/>
      <c r="F90" s="13"/>
    </row>
    <row r="91" spans="1:6" ht="15" customHeight="1" thickBot="1">
      <c r="A91" s="154"/>
      <c r="B91" s="155"/>
      <c r="C91" s="155"/>
      <c r="D91" s="156"/>
      <c r="E91" s="788"/>
      <c r="F91" s="14"/>
    </row>
    <row r="92" spans="1:6" ht="15" customHeight="1" thickTop="1" thickBot="1">
      <c r="A92" s="789" t="s">
        <v>13</v>
      </c>
      <c r="B92" s="789"/>
      <c r="C92" s="789"/>
      <c r="D92" s="789"/>
      <c r="E92" s="789"/>
      <c r="F92" s="789"/>
    </row>
    <row r="93" spans="1:6" ht="15" customHeight="1" thickTop="1">
      <c r="A93" s="139"/>
      <c r="B93" s="140"/>
      <c r="C93" s="140"/>
      <c r="D93" s="141"/>
      <c r="E93" s="790"/>
      <c r="F93" s="15"/>
    </row>
    <row r="94" spans="1:6" ht="15" customHeight="1">
      <c r="A94" s="142"/>
      <c r="B94" s="143"/>
      <c r="C94" s="143"/>
      <c r="D94" s="144"/>
      <c r="E94" s="787"/>
      <c r="F94" s="10"/>
    </row>
    <row r="95" spans="1:6" ht="15" customHeight="1" thickBot="1">
      <c r="A95" s="145"/>
      <c r="B95" s="146"/>
      <c r="C95" s="146"/>
      <c r="D95" s="147"/>
      <c r="E95" s="788"/>
      <c r="F95" s="11"/>
    </row>
    <row r="96" spans="1:6" ht="15" customHeight="1" thickTop="1" thickBot="1">
      <c r="A96" s="789" t="s">
        <v>14</v>
      </c>
      <c r="B96" s="789"/>
      <c r="C96" s="789"/>
      <c r="D96" s="789"/>
      <c r="E96" s="789"/>
      <c r="F96" s="789"/>
    </row>
    <row r="97" spans="1:9" ht="15" customHeight="1" thickTop="1">
      <c r="A97" s="157"/>
      <c r="B97" s="158"/>
      <c r="C97" s="159"/>
      <c r="D97" s="160"/>
      <c r="E97" s="790"/>
      <c r="F97" s="16"/>
    </row>
    <row r="98" spans="1:9" ht="15" customHeight="1">
      <c r="A98" s="161"/>
      <c r="B98" s="162"/>
      <c r="C98" s="163"/>
      <c r="D98" s="153"/>
      <c r="E98" s="787"/>
      <c r="F98" s="13"/>
    </row>
    <row r="99" spans="1:9" ht="15" customHeight="1" thickBot="1">
      <c r="A99" s="164"/>
      <c r="B99" s="165"/>
      <c r="C99" s="166"/>
      <c r="D99" s="167"/>
      <c r="E99" s="788"/>
      <c r="F99" s="17"/>
    </row>
    <row r="100" spans="1:9" ht="26.1" customHeight="1" thickTop="1">
      <c r="A100" s="916" t="s">
        <v>74</v>
      </c>
      <c r="B100" s="916"/>
      <c r="C100" s="916"/>
      <c r="D100" s="916"/>
      <c r="E100" s="916"/>
      <c r="F100" s="916"/>
    </row>
    <row r="101" spans="1:9" ht="26.1" customHeight="1">
      <c r="A101" s="786" t="s">
        <v>17</v>
      </c>
      <c r="B101" s="786"/>
      <c r="C101" s="365">
        <f>SUM(' ED PARTIE PERDUE'!I2)</f>
        <v>0</v>
      </c>
      <c r="D101" s="780">
        <f>C101</f>
        <v>0</v>
      </c>
      <c r="E101" s="780"/>
      <c r="F101" s="780"/>
    </row>
    <row r="102" spans="1:9" ht="26.1" customHeight="1">
      <c r="A102" s="786" t="s">
        <v>18</v>
      </c>
      <c r="B102" s="786"/>
      <c r="C102" s="365">
        <f>SUM(' ED PARTIE PERDUE'!J6)</f>
        <v>0</v>
      </c>
      <c r="D102" s="201"/>
      <c r="E102" s="38"/>
      <c r="F102" s="38"/>
    </row>
    <row r="103" spans="1:9" ht="26.1" customHeight="1">
      <c r="A103" s="786" t="s">
        <v>19</v>
      </c>
      <c r="B103" s="786"/>
      <c r="C103" s="366">
        <f>SUM(' ED PARTIE PERDUE'!I6)</f>
        <v>0</v>
      </c>
      <c r="D103" s="780">
        <f>C102*C103</f>
        <v>0</v>
      </c>
      <c r="E103" s="780"/>
      <c r="F103" s="780"/>
    </row>
    <row r="104" spans="1:9" ht="26.1" customHeight="1">
      <c r="A104" s="786" t="s">
        <v>20</v>
      </c>
      <c r="B104" s="786"/>
      <c r="C104" s="75"/>
      <c r="D104" s="201"/>
      <c r="E104" s="38"/>
      <c r="F104" s="38"/>
    </row>
    <row r="105" spans="1:9" ht="9" customHeight="1">
      <c r="A105" s="364"/>
      <c r="B105" s="364"/>
      <c r="C105" s="367"/>
      <c r="D105" s="201"/>
      <c r="E105" s="38"/>
      <c r="F105" s="38"/>
    </row>
    <row r="106" spans="1:9" ht="21.95" customHeight="1">
      <c r="A106" s="779" t="s">
        <v>21</v>
      </c>
      <c r="B106" s="779"/>
      <c r="C106" s="779"/>
      <c r="D106" s="780">
        <f>D101+D103</f>
        <v>0</v>
      </c>
      <c r="E106" s="780"/>
      <c r="F106" s="780"/>
    </row>
    <row r="107" spans="1:9" ht="21.95" customHeight="1">
      <c r="A107" s="781" t="s">
        <v>129</v>
      </c>
      <c r="B107" s="782"/>
      <c r="C107" s="782"/>
      <c r="D107" s="268">
        <v>0.25</v>
      </c>
      <c r="E107" s="39">
        <f>SUM(' ED PARTIE PERDUE'!K7*0.25)</f>
        <v>0</v>
      </c>
      <c r="F107" s="368" t="e">
        <f>SUM(C130)/D131</f>
        <v>#DIV/0!</v>
      </c>
      <c r="G107" s="369"/>
      <c r="H107" s="25"/>
    </row>
    <row r="108" spans="1:9" ht="21.95" customHeight="1">
      <c r="A108" s="760" t="s">
        <v>135</v>
      </c>
      <c r="B108" s="783"/>
      <c r="C108" s="783"/>
      <c r="D108" s="371">
        <v>0.6</v>
      </c>
      <c r="E108" s="27">
        <f>SUM(' ED PARTIE PERDUE'!H35*0.6)</f>
        <v>0</v>
      </c>
      <c r="F108" s="372" t="e">
        <f>SUM(C129/C130)</f>
        <v>#DIV/0!</v>
      </c>
      <c r="G108" s="369"/>
      <c r="H108" s="25"/>
      <c r="I108" s="9"/>
    </row>
    <row r="109" spans="1:9" ht="21.95" customHeight="1">
      <c r="A109" s="373"/>
      <c r="B109" s="374"/>
      <c r="C109" s="374"/>
      <c r="D109" s="373"/>
      <c r="E109" s="784"/>
      <c r="F109" s="784"/>
      <c r="H109" s="8"/>
      <c r="I109" s="8"/>
    </row>
    <row r="110" spans="1:9" ht="21.95" customHeight="1">
      <c r="A110" s="373"/>
      <c r="B110" s="374"/>
      <c r="C110" s="374"/>
      <c r="D110" s="373"/>
      <c r="E110" s="375"/>
      <c r="F110" s="375"/>
      <c r="H110" s="8"/>
      <c r="I110" s="8"/>
    </row>
    <row r="111" spans="1:9" ht="20.100000000000001" customHeight="1">
      <c r="A111" s="785"/>
      <c r="B111" s="785"/>
      <c r="C111" s="785"/>
      <c r="D111" s="785"/>
      <c r="E111" s="785"/>
      <c r="F111" s="785"/>
    </row>
    <row r="112" spans="1:9" ht="18" customHeight="1">
      <c r="A112" s="373"/>
      <c r="B112" s="770"/>
      <c r="C112" s="770"/>
      <c r="D112" s="770"/>
      <c r="E112" s="770"/>
      <c r="F112" s="373"/>
    </row>
    <row r="113" spans="1:9" ht="18" customHeight="1">
      <c r="A113" s="376"/>
      <c r="B113" s="376"/>
      <c r="C113" s="771" t="s">
        <v>141</v>
      </c>
      <c r="D113" s="772"/>
      <c r="E113" s="376"/>
      <c r="F113" s="376"/>
    </row>
    <row r="114" spans="1:9" ht="18" customHeight="1">
      <c r="A114" s="376"/>
      <c r="B114" s="376"/>
      <c r="C114" s="773"/>
      <c r="D114" s="774"/>
      <c r="E114" s="376"/>
      <c r="F114" s="376"/>
    </row>
    <row r="115" spans="1:9" ht="18" customHeight="1">
      <c r="A115" s="376"/>
      <c r="B115" s="376"/>
      <c r="C115" s="773"/>
      <c r="D115" s="774"/>
      <c r="E115" s="376"/>
      <c r="F115" s="376"/>
    </row>
    <row r="116" spans="1:9" ht="18" customHeight="1">
      <c r="A116" s="376"/>
      <c r="B116" s="376"/>
      <c r="C116" s="775"/>
      <c r="D116" s="776"/>
      <c r="E116" s="376"/>
      <c r="F116" s="376"/>
    </row>
    <row r="117" spans="1:9" ht="1.5" customHeight="1">
      <c r="A117" s="377"/>
      <c r="B117" s="378"/>
      <c r="C117" s="777"/>
      <c r="D117" s="777"/>
      <c r="E117" s="378"/>
      <c r="F117" s="378"/>
    </row>
    <row r="118" spans="1:9" s="18" customFormat="1" ht="6" customHeight="1">
      <c r="A118" s="379"/>
      <c r="B118" s="380"/>
      <c r="C118" s="380"/>
      <c r="D118" s="380"/>
      <c r="E118" s="380"/>
      <c r="F118" s="380"/>
    </row>
    <row r="119" spans="1:9" ht="27" customHeight="1">
      <c r="A119" s="381" t="s">
        <v>44</v>
      </c>
      <c r="B119" s="381" t="s">
        <v>42</v>
      </c>
      <c r="C119" s="381" t="s">
        <v>43</v>
      </c>
      <c r="D119" s="381" t="s">
        <v>93</v>
      </c>
      <c r="E119" s="382"/>
      <c r="F119" s="383">
        <f>D106</f>
        <v>0</v>
      </c>
    </row>
    <row r="120" spans="1:9" ht="27" customHeight="1">
      <c r="A120" s="384" t="s">
        <v>131</v>
      </c>
      <c r="B120" s="385">
        <f>(' ED PARTIE PERDUE'!B23)</f>
        <v>0</v>
      </c>
      <c r="C120" s="40">
        <f>SUM(' ED PARTIE PERDUE'!C23)</f>
        <v>0</v>
      </c>
      <c r="D120" s="40">
        <f>SUM(' ED PARTIE PERDUE'!D23)</f>
        <v>0</v>
      </c>
      <c r="E120" s="386"/>
      <c r="F120" s="383">
        <f t="shared" ref="F120:F127" si="0">F119-D120</f>
        <v>0</v>
      </c>
      <c r="I120" s="6"/>
    </row>
    <row r="121" spans="1:9" ht="27" customHeight="1">
      <c r="A121" s="384" t="s">
        <v>114</v>
      </c>
      <c r="B121" s="385">
        <f>(' ED PARTIE PERDUE'!B24)</f>
        <v>0</v>
      </c>
      <c r="C121" s="40">
        <f>SUM(' ED PARTIE PERDUE'!C24)</f>
        <v>0</v>
      </c>
      <c r="D121" s="40">
        <f>SUM(' ED PARTIE PERDUE'!D24)</f>
        <v>0</v>
      </c>
      <c r="E121" s="386"/>
      <c r="F121" s="383">
        <f t="shared" si="0"/>
        <v>0</v>
      </c>
      <c r="I121" s="6"/>
    </row>
    <row r="122" spans="1:9" ht="27" customHeight="1">
      <c r="A122" s="384" t="s">
        <v>96</v>
      </c>
      <c r="B122" s="385">
        <f>(' ED PARTIE PERDUE'!B25)</f>
        <v>-8</v>
      </c>
      <c r="C122" s="40">
        <f>SUM(' ED PARTIE PERDUE'!C25)</f>
        <v>0</v>
      </c>
      <c r="D122" s="40">
        <f>SUM(' ED PARTIE PERDUE'!D25)</f>
        <v>0</v>
      </c>
      <c r="E122" s="386"/>
      <c r="F122" s="383">
        <f t="shared" si="0"/>
        <v>0</v>
      </c>
      <c r="I122" s="6"/>
    </row>
    <row r="123" spans="1:9" ht="27" customHeight="1">
      <c r="A123" s="384" t="s">
        <v>97</v>
      </c>
      <c r="B123" s="385">
        <f>(' ED PARTIE PERDUE'!B26)</f>
        <v>0</v>
      </c>
      <c r="C123" s="40">
        <f>SUM(' ED PARTIE PERDUE'!C26)</f>
        <v>0</v>
      </c>
      <c r="D123" s="40">
        <f>SUM(' ED PARTIE PERDUE'!D26)</f>
        <v>0</v>
      </c>
      <c r="E123" s="386"/>
      <c r="F123" s="383">
        <f t="shared" si="0"/>
        <v>0</v>
      </c>
      <c r="I123" s="6"/>
    </row>
    <row r="124" spans="1:9" ht="27" customHeight="1">
      <c r="A124" s="384" t="s">
        <v>98</v>
      </c>
      <c r="B124" s="385">
        <f>(' ED PARTIE PERDUE'!B27)</f>
        <v>0</v>
      </c>
      <c r="C124" s="40">
        <f>SUM(' ED PARTIE PERDUE'!C27)</f>
        <v>0</v>
      </c>
      <c r="D124" s="40">
        <f>SUM(' ED PARTIE PERDUE'!D27)</f>
        <v>0</v>
      </c>
      <c r="E124" s="386"/>
      <c r="F124" s="383">
        <f t="shared" si="0"/>
        <v>0</v>
      </c>
      <c r="I124" s="6"/>
    </row>
    <row r="125" spans="1:9" ht="27" customHeight="1">
      <c r="A125" s="387" t="s">
        <v>99</v>
      </c>
      <c r="B125" s="385">
        <f>(' ED PARTIE PERDUE'!B28)</f>
        <v>0</v>
      </c>
      <c r="C125" s="40">
        <f>SUM(' ED PARTIE PERDUE'!C28)</f>
        <v>0</v>
      </c>
      <c r="D125" s="40">
        <f>SUM(' ED PARTIE PERDUE'!D28)</f>
        <v>0</v>
      </c>
      <c r="E125" s="386"/>
      <c r="F125" s="383">
        <f t="shared" si="0"/>
        <v>0</v>
      </c>
      <c r="I125" s="6"/>
    </row>
    <row r="126" spans="1:9" ht="27" customHeight="1">
      <c r="A126" s="387" t="s">
        <v>100</v>
      </c>
      <c r="B126" s="385">
        <f>(' ED PARTIE PERDUE'!B29)</f>
        <v>0</v>
      </c>
      <c r="C126" s="40">
        <f>SUM(' ED PARTIE PERDUE'!C29)</f>
        <v>0</v>
      </c>
      <c r="D126" s="40">
        <f>SUM(' ED PARTIE PERDUE'!D29)</f>
        <v>0</v>
      </c>
      <c r="E126" s="386"/>
      <c r="F126" s="383">
        <f t="shared" si="0"/>
        <v>0</v>
      </c>
      <c r="G126" s="8"/>
      <c r="I126" s="6"/>
    </row>
    <row r="127" spans="1:9" ht="27" customHeight="1">
      <c r="A127" s="387" t="s">
        <v>126</v>
      </c>
      <c r="B127" s="385">
        <f>('[3] ED PARTIE PERDUE'!B30)</f>
        <v>4</v>
      </c>
      <c r="C127" s="40">
        <f>SUM(' ED PARTIE PERDUE'!C30)</f>
        <v>0</v>
      </c>
      <c r="D127" s="40">
        <f>SUM(' ED PARTIE PERDUE'!D30)</f>
        <v>0</v>
      </c>
      <c r="E127" s="386"/>
      <c r="F127" s="383">
        <f t="shared" si="0"/>
        <v>0</v>
      </c>
      <c r="I127" s="6"/>
    </row>
    <row r="128" spans="1:9" ht="27" customHeight="1">
      <c r="A128" s="387" t="s">
        <v>132</v>
      </c>
      <c r="B128" s="385">
        <f>('[3] ED PARTIE PERDUE'!B31)</f>
        <v>2</v>
      </c>
      <c r="C128" s="40">
        <f>SUM(' ED PARTIE PERDUE'!C31)</f>
        <v>0</v>
      </c>
      <c r="D128" s="40">
        <f>SUM(' ED PARTIE PERDUE'!D31)</f>
        <v>0</v>
      </c>
      <c r="E128" s="386"/>
      <c r="F128" s="388"/>
      <c r="G128" s="8"/>
      <c r="I128" s="6"/>
    </row>
    <row r="129" spans="1:9" ht="27" customHeight="1">
      <c r="A129" s="387" t="s">
        <v>127</v>
      </c>
      <c r="B129" s="385">
        <f>('[3] ED PARTIE PERDUE'!B32)</f>
        <v>1</v>
      </c>
      <c r="C129" s="40">
        <f>SUM(' ED PARTIE PERDUE'!C32)</f>
        <v>0</v>
      </c>
      <c r="D129" s="40">
        <f>SUM(' ED PARTIE PERDUE'!D32)</f>
        <v>0</v>
      </c>
      <c r="E129" s="386"/>
      <c r="F129" s="388"/>
      <c r="G129" s="8"/>
      <c r="I129" s="6"/>
    </row>
    <row r="130" spans="1:9" ht="27" customHeight="1">
      <c r="A130" s="387" t="s">
        <v>84</v>
      </c>
      <c r="B130" s="385">
        <f>('[3] ED PARTIE PERDUE'!B33)</f>
        <v>1</v>
      </c>
      <c r="C130" s="40">
        <f>SUM(' ED PARTIE PERDUE'!C33)</f>
        <v>0</v>
      </c>
      <c r="D130" s="40">
        <f>SUM(' ED PARTIE PERDUE'!D33)</f>
        <v>0</v>
      </c>
      <c r="E130" s="8"/>
      <c r="F130" s="388"/>
      <c r="G130" s="8"/>
      <c r="I130" s="6"/>
    </row>
    <row r="131" spans="1:9" ht="27" customHeight="1">
      <c r="A131" s="389">
        <v>4</v>
      </c>
      <c r="B131" s="55"/>
      <c r="C131" s="41">
        <f>IF(B20&lt;&gt;"",12,IF(B21&lt;&gt;"",8,IF(B22&lt;&gt;"",4,0)))</f>
        <v>12</v>
      </c>
      <c r="D131" s="40">
        <f>SUM(' ED PARTIE PERDUE'!D34)</f>
        <v>0</v>
      </c>
    </row>
    <row r="132" spans="1:9" ht="24.95" customHeight="1">
      <c r="A132" s="778">
        <f>C12</f>
        <v>0</v>
      </c>
      <c r="B132" s="778"/>
      <c r="C132" s="778"/>
      <c r="D132" s="778"/>
      <c r="E132" s="390"/>
      <c r="F132" s="390"/>
    </row>
    <row r="133" spans="1:9" ht="24.95" customHeight="1">
      <c r="A133" s="317"/>
      <c r="B133" s="370" t="s">
        <v>102</v>
      </c>
      <c r="C133" s="760" t="str">
        <f>IF(B20="X","TRIPLETTES : 3 chèques de : ",IF(B21="X","DOUBLETTES : 2 chèques de : ",IF(B22="X","TETE A TETE : 1 chèque de : ","")))</f>
        <v xml:space="preserve">TRIPLETTES : 3 chèques de : </v>
      </c>
      <c r="D133" s="761"/>
      <c r="E133" s="762">
        <f>SUM(' ED PARTIE PERDUE'!D35)</f>
        <v>0</v>
      </c>
      <c r="F133" s="763"/>
      <c r="G133" s="22"/>
    </row>
    <row r="134" spans="1:9" ht="24.95" customHeight="1">
      <c r="A134" s="317"/>
      <c r="B134" s="391" t="s">
        <v>103</v>
      </c>
      <c r="C134" s="760" t="str">
        <f>IF(B20="X","TRIPLETTES : 3 chèques de : ",IF(B21="X","DOUBLETTES : 2 chèques de : ",IF(B22="X","TETE A TETE : 1 chèque de : ","")))</f>
        <v xml:space="preserve">TRIPLETTES : 3 chèques de : </v>
      </c>
      <c r="D134" s="761"/>
      <c r="E134" s="762">
        <f>SUM(' ED PARTIE PERDUE'!D36)</f>
        <v>0</v>
      </c>
      <c r="F134" s="763"/>
      <c r="G134" s="22"/>
    </row>
    <row r="135" spans="1:9" ht="24.95" customHeight="1">
      <c r="A135" s="317"/>
      <c r="B135" s="317"/>
      <c r="C135" s="317"/>
      <c r="D135" s="317"/>
      <c r="E135" s="317"/>
      <c r="F135" s="317"/>
    </row>
    <row r="136" spans="1:9" ht="20.100000000000001" customHeight="1">
      <c r="A136" s="747" t="s">
        <v>16</v>
      </c>
      <c r="B136" s="747"/>
      <c r="C136" s="747"/>
      <c r="D136" s="747"/>
      <c r="E136" s="747"/>
      <c r="F136" s="747"/>
    </row>
    <row r="137" spans="1:9" ht="6" customHeight="1" thickBot="1">
      <c r="A137" s="392"/>
      <c r="B137" s="392"/>
      <c r="C137" s="392"/>
      <c r="D137" s="392"/>
      <c r="E137" s="392"/>
      <c r="F137" s="392"/>
    </row>
    <row r="138" spans="1:9" ht="20.45" customHeight="1" thickTop="1">
      <c r="A138" s="342" t="s">
        <v>1</v>
      </c>
      <c r="B138" s="343" t="s">
        <v>2</v>
      </c>
      <c r="C138" s="764" t="s">
        <v>3</v>
      </c>
      <c r="D138" s="342" t="s">
        <v>1</v>
      </c>
      <c r="E138" s="766" t="s">
        <v>47</v>
      </c>
      <c r="F138" s="768" t="s">
        <v>30</v>
      </c>
    </row>
    <row r="139" spans="1:9" ht="20.45" customHeight="1" thickBot="1">
      <c r="A139" s="344" t="s">
        <v>5</v>
      </c>
      <c r="B139" s="345"/>
      <c r="C139" s="765"/>
      <c r="D139" s="344" t="s">
        <v>7</v>
      </c>
      <c r="E139" s="767"/>
      <c r="F139" s="769"/>
    </row>
    <row r="140" spans="1:9" ht="20.45" customHeight="1" thickTop="1">
      <c r="A140" s="393">
        <f>IF(' ED PARTIE PERDUE'!F12=3,A97,A97)</f>
        <v>0</v>
      </c>
      <c r="B140" s="394">
        <f>IF(' ED PARTIE PERDUE'!F12=3,B97,B97)</f>
        <v>0</v>
      </c>
      <c r="C140" s="394">
        <f>IF(' ED PARTIE PERDUE'!F12=3,C97,C97)</f>
        <v>0</v>
      </c>
      <c r="D140" s="394">
        <f>IF(' ED PARTIE PERDUE'!F12=3,D97,D97)</f>
        <v>0</v>
      </c>
      <c r="E140" s="395">
        <f>IF(' ED PARTIE PERDUE'!F12=3,E133,E133)</f>
        <v>0</v>
      </c>
      <c r="F140" s="168"/>
      <c r="I140" s="7"/>
    </row>
    <row r="141" spans="1:9" ht="20.45" customHeight="1">
      <c r="A141" s="396">
        <f>IF(' ED PARTIE PERDUE'!F12&lt;&gt;1,A98,"")</f>
        <v>0</v>
      </c>
      <c r="B141" s="397">
        <f>IF(' ED PARTIE PERDUE'!F12&lt;&gt;1,B98,"")</f>
        <v>0</v>
      </c>
      <c r="C141" s="397">
        <f>IF(' ED PARTIE PERDUE'!F12&lt;&gt;1,C98,"")</f>
        <v>0</v>
      </c>
      <c r="D141" s="397">
        <f>IF(' ED PARTIE PERDUE'!F12&lt;&gt;1,D98,"")</f>
        <v>0</v>
      </c>
      <c r="E141" s="398">
        <f>IF(' ED PARTIE PERDUE'!F12&lt;&gt;1,E133,"")</f>
        <v>0</v>
      </c>
      <c r="F141" s="169"/>
      <c r="I141" s="7"/>
    </row>
    <row r="142" spans="1:9" ht="20.45" customHeight="1" thickBot="1">
      <c r="A142" s="399">
        <f>IF(' ED PARTIE PERDUE'!F12=3,A99,"")</f>
        <v>0</v>
      </c>
      <c r="B142" s="400">
        <f>IF(' ED PARTIE PERDUE'!F12=3,B99,"")</f>
        <v>0</v>
      </c>
      <c r="C142" s="400">
        <f>IF(' ED PARTIE PERDUE'!F12=3,C99,"")</f>
        <v>0</v>
      </c>
      <c r="D142" s="400">
        <f>IF(' ED PARTIE PERDUE'!F12=3,D99,"")</f>
        <v>0</v>
      </c>
      <c r="E142" s="401">
        <f>IF(' ED PARTIE PERDUE'!F12=3,E133,"")</f>
        <v>0</v>
      </c>
      <c r="F142" s="170"/>
      <c r="I142" s="7"/>
    </row>
    <row r="143" spans="1:9" ht="20.45" customHeight="1" thickTop="1">
      <c r="A143" s="402">
        <f>IF(' ED PARTIE PERDUE'!F12=3,A93,A93)</f>
        <v>0</v>
      </c>
      <c r="B143" s="394">
        <f>IF(' ED PARTIE PERDUE'!F12=3,B93,B93)</f>
        <v>0</v>
      </c>
      <c r="C143" s="394">
        <f>IF(' ED PARTIE PERDUE'!F12=3,C93,C93)</f>
        <v>0</v>
      </c>
      <c r="D143" s="394">
        <f>IF(' ED PARTIE PERDUE'!F12=3,D93,D93)</f>
        <v>0</v>
      </c>
      <c r="E143" s="403">
        <f>IF(' ED PARTIE PERDUE'!F12=3,E134,E134)</f>
        <v>0</v>
      </c>
      <c r="F143" s="168"/>
      <c r="I143" s="7"/>
    </row>
    <row r="144" spans="1:9" ht="20.45" customHeight="1">
      <c r="A144" s="396">
        <f>IF(' ED PARTIE PERDUE'!F12&lt;&gt;1,A94,"")</f>
        <v>0</v>
      </c>
      <c r="B144" s="397">
        <f>IF(' ED PARTIE PERDUE'!F12&lt;&gt;1,B94,"")</f>
        <v>0</v>
      </c>
      <c r="C144" s="397">
        <f>IF(' ED PARTIE PERDUE'!F12&lt;&gt;1,C94,"")</f>
        <v>0</v>
      </c>
      <c r="D144" s="397">
        <f>IF(' ED PARTIE PERDUE'!F12&lt;&gt;1,D94,"")</f>
        <v>0</v>
      </c>
      <c r="E144" s="401">
        <f>IF(' ED PARTIE PERDUE'!F12&lt;&gt;1,E134,"")</f>
        <v>0</v>
      </c>
      <c r="F144" s="169"/>
      <c r="I144" s="7"/>
    </row>
    <row r="145" spans="1:9" ht="20.45" customHeight="1" thickBot="1">
      <c r="A145" s="402">
        <f>IF(' ED PARTIE PERDUE'!F12=3,A95,"")</f>
        <v>0</v>
      </c>
      <c r="B145" s="400">
        <f>IF(' ED PARTIE PERDUE'!F12=3,B95,"")</f>
        <v>0</v>
      </c>
      <c r="C145" s="400">
        <f>IF(' ED PARTIE PERDUE'!F12=3,C95,"")</f>
        <v>0</v>
      </c>
      <c r="D145" s="400">
        <f>IF(' ED PARTIE PERDUE'!F12=3,D95,"")</f>
        <v>0</v>
      </c>
      <c r="E145" s="401">
        <f>IF(' ED PARTIE PERDUE'!F12=3,E134,"")</f>
        <v>0</v>
      </c>
      <c r="F145" s="170"/>
      <c r="I145" s="7"/>
    </row>
    <row r="146" spans="1:9" ht="18" customHeight="1" thickTop="1">
      <c r="A146" s="404"/>
      <c r="B146" s="404"/>
      <c r="C146" s="404"/>
      <c r="D146" s="404"/>
      <c r="E146" s="405"/>
      <c r="F146" s="406"/>
      <c r="I146" s="7"/>
    </row>
    <row r="147" spans="1:9" ht="20.45" customHeight="1">
      <c r="A147" s="747" t="s">
        <v>31</v>
      </c>
      <c r="B147" s="747"/>
      <c r="C147" s="747"/>
      <c r="D147" s="747"/>
      <c r="E147" s="747"/>
      <c r="F147" s="747"/>
    </row>
    <row r="148" spans="1:9" ht="20.45" customHeight="1">
      <c r="B148" s="43">
        <f>IF(' ED PARTIE PERDUE'!F12=3,B93,B93)</f>
        <v>0</v>
      </c>
      <c r="C148" s="44">
        <f>B148</f>
        <v>0</v>
      </c>
      <c r="D148" s="751" t="s">
        <v>45</v>
      </c>
      <c r="E148" s="752"/>
      <c r="F148" s="753"/>
    </row>
    <row r="149" spans="1:9" ht="20.45" customHeight="1">
      <c r="B149" s="43">
        <f>IF(' ED PARTIE PERDUE'!F12&lt;&gt;1,B98,"")</f>
        <v>0</v>
      </c>
      <c r="C149" s="44">
        <f>B149</f>
        <v>0</v>
      </c>
      <c r="D149" s="754"/>
      <c r="E149" s="755"/>
      <c r="F149" s="756"/>
    </row>
    <row r="150" spans="1:9" ht="20.45" customHeight="1">
      <c r="B150" s="43">
        <f>IF(' ED PARTIE PERDUE'!F12=3,B99,"")</f>
        <v>0</v>
      </c>
      <c r="C150" s="44">
        <f>IF(C131=12,B150,"")</f>
        <v>0</v>
      </c>
      <c r="D150" s="757"/>
      <c r="E150" s="758"/>
      <c r="F150" s="759"/>
    </row>
    <row r="151" spans="1:9" ht="20.45" customHeight="1">
      <c r="B151" s="43">
        <f>IF('[3] ED PARTIE PERDUE'!F12=3,B93,B93)</f>
        <v>0</v>
      </c>
      <c r="C151" s="44">
        <f>B151</f>
        <v>0</v>
      </c>
      <c r="D151" s="746"/>
      <c r="E151" s="746"/>
      <c r="F151" s="746"/>
    </row>
    <row r="152" spans="1:9" ht="20.45" customHeight="1">
      <c r="B152" s="43">
        <f>IF(' ED PARTIE PERDUE'!F12&lt;&gt;1,B94,"")</f>
        <v>0</v>
      </c>
      <c r="C152" s="44">
        <f>B152</f>
        <v>0</v>
      </c>
      <c r="D152" s="746"/>
      <c r="E152" s="746"/>
      <c r="F152" s="746"/>
    </row>
    <row r="153" spans="1:9" ht="20.45" customHeight="1">
      <c r="B153" s="43">
        <f>IF(' ED PARTIE PERDUE'!F12=3,B95,"")</f>
        <v>0</v>
      </c>
      <c r="C153" s="44">
        <f>B153</f>
        <v>0</v>
      </c>
      <c r="D153" s="746"/>
      <c r="E153" s="746"/>
      <c r="F153" s="746"/>
    </row>
    <row r="154" spans="1:9" ht="9" customHeight="1">
      <c r="B154" s="1"/>
      <c r="D154" s="746"/>
      <c r="E154" s="746"/>
      <c r="F154" s="746"/>
    </row>
    <row r="155" spans="1:9" ht="18" customHeight="1">
      <c r="A155" s="747" t="s">
        <v>175</v>
      </c>
      <c r="B155" s="747"/>
      <c r="C155" s="45">
        <f>SUM(E140:E145)</f>
        <v>0</v>
      </c>
      <c r="D155" s="1"/>
    </row>
    <row r="156" spans="1:9" ht="6" customHeight="1">
      <c r="B156" s="1"/>
      <c r="D156" s="1"/>
    </row>
    <row r="157" spans="1:9" ht="18" customHeight="1">
      <c r="A157" s="407" t="s">
        <v>33</v>
      </c>
      <c r="B157" s="914" t="str">
        <f>E12</f>
        <v/>
      </c>
      <c r="C157" s="915"/>
      <c r="D157" s="408" t="s">
        <v>34</v>
      </c>
      <c r="E157" s="750"/>
      <c r="F157" s="749"/>
    </row>
    <row r="158" spans="1:9" ht="6" customHeight="1">
      <c r="B158" s="1"/>
      <c r="D158" s="1"/>
    </row>
    <row r="159" spans="1:9" ht="18" customHeight="1">
      <c r="A159" s="745" t="s">
        <v>35</v>
      </c>
      <c r="B159" s="745"/>
      <c r="C159" s="409" t="str">
        <f>C17</f>
        <v/>
      </c>
      <c r="D159" s="316"/>
      <c r="E159" s="745"/>
      <c r="F159" s="745"/>
    </row>
    <row r="160" spans="1:9" ht="6" customHeight="1">
      <c r="A160" s="332"/>
      <c r="C160" s="46"/>
      <c r="D160" s="316"/>
      <c r="E160" s="332"/>
      <c r="F160" s="332"/>
    </row>
    <row r="161" spans="1:6" ht="18" customHeight="1">
      <c r="A161" s="745" t="s">
        <v>36</v>
      </c>
      <c r="B161" s="745"/>
      <c r="C161" s="410" t="str">
        <f>C42</f>
        <v/>
      </c>
      <c r="D161" s="1"/>
    </row>
    <row r="162" spans="1:6" ht="6.75" customHeight="1">
      <c r="A162" s="745"/>
      <c r="B162" s="745"/>
      <c r="C162" s="4"/>
      <c r="D162" s="1"/>
    </row>
    <row r="163" spans="1:6" ht="18" customHeight="1">
      <c r="A163" s="739" t="s">
        <v>156</v>
      </c>
      <c r="B163" s="739"/>
      <c r="C163" s="739"/>
      <c r="D163" s="739"/>
      <c r="E163" s="739"/>
      <c r="F163" s="739"/>
    </row>
    <row r="164" spans="1:6" ht="18" customHeight="1">
      <c r="A164" s="739"/>
      <c r="B164" s="739"/>
      <c r="C164" s="739"/>
      <c r="D164" s="739"/>
      <c r="E164" s="739"/>
      <c r="F164" s="739"/>
    </row>
    <row r="165" spans="1:6" ht="18" customHeight="1">
      <c r="A165" s="739" t="s">
        <v>80</v>
      </c>
      <c r="B165" s="739"/>
      <c r="C165" s="739"/>
      <c r="D165" s="739"/>
      <c r="E165" s="739"/>
      <c r="F165" s="739"/>
    </row>
    <row r="166" spans="1:6" ht="18" customHeight="1">
      <c r="A166" s="739" t="s">
        <v>82</v>
      </c>
      <c r="B166" s="739"/>
      <c r="C166" s="739"/>
      <c r="D166" s="739"/>
      <c r="E166" s="739"/>
      <c r="F166" s="739"/>
    </row>
    <row r="167" spans="1:6" ht="18" customHeight="1">
      <c r="A167" s="739" t="s">
        <v>59</v>
      </c>
      <c r="B167" s="739"/>
      <c r="C167" s="739"/>
      <c r="D167" s="739"/>
      <c r="E167" s="739"/>
      <c r="F167" s="739"/>
    </row>
    <row r="168" spans="1:6" ht="18" customHeight="1">
      <c r="A168" s="739" t="s">
        <v>60</v>
      </c>
      <c r="B168" s="739"/>
      <c r="C168" s="739"/>
      <c r="D168" s="739"/>
      <c r="E168" s="739"/>
      <c r="F168" s="739"/>
    </row>
    <row r="169" spans="1:6" ht="2.25" customHeight="1">
      <c r="A169" s="373"/>
      <c r="B169" s="373"/>
      <c r="C169" s="373"/>
      <c r="D169" s="740"/>
      <c r="E169" s="741"/>
      <c r="F169" s="741"/>
    </row>
    <row r="170" spans="1:6" ht="1.5" customHeight="1">
      <c r="A170" s="373"/>
      <c r="B170" s="373"/>
      <c r="C170" s="373"/>
      <c r="D170" s="411"/>
      <c r="E170" s="412"/>
      <c r="F170" s="412"/>
    </row>
    <row r="171" spans="1:6" ht="24.95" customHeight="1" thickBot="1">
      <c r="A171" s="742" t="s">
        <v>70</v>
      </c>
      <c r="B171" s="742"/>
      <c r="C171" s="742"/>
      <c r="D171" s="742"/>
      <c r="E171" s="742"/>
      <c r="F171" s="742"/>
    </row>
    <row r="172" spans="1:6" ht="21.75" customHeight="1">
      <c r="A172" s="743"/>
      <c r="B172" s="743"/>
      <c r="C172" s="743"/>
      <c r="D172" s="743"/>
      <c r="E172" s="743"/>
      <c r="F172" s="743"/>
    </row>
    <row r="173" spans="1:6" ht="18" customHeight="1">
      <c r="A173" s="744"/>
      <c r="B173" s="744"/>
      <c r="C173" s="744"/>
      <c r="D173" s="744"/>
      <c r="E173" s="744"/>
      <c r="F173" s="744"/>
    </row>
    <row r="174" spans="1:6" ht="18.75" customHeight="1">
      <c r="A174" s="735"/>
      <c r="B174" s="735"/>
      <c r="C174" s="171"/>
      <c r="D174" s="172"/>
      <c r="E174" s="172"/>
      <c r="F174" s="172"/>
    </row>
    <row r="175" spans="1:6" ht="18" customHeight="1">
      <c r="A175" s="735"/>
      <c r="B175" s="735"/>
      <c r="C175" s="171"/>
      <c r="D175" s="172"/>
      <c r="E175" s="172"/>
      <c r="F175" s="172"/>
    </row>
    <row r="176" spans="1:6" ht="18" customHeight="1">
      <c r="A176" s="735"/>
      <c r="B176" s="735"/>
      <c r="C176" s="171"/>
      <c r="D176" s="172"/>
      <c r="E176" s="172"/>
      <c r="F176" s="172"/>
    </row>
    <row r="177" spans="1:6" ht="18" customHeight="1">
      <c r="A177" s="735"/>
      <c r="B177" s="735"/>
      <c r="C177" s="171"/>
      <c r="D177" s="172"/>
      <c r="E177" s="172"/>
      <c r="F177" s="172"/>
    </row>
    <row r="178" spans="1:6" ht="18" customHeight="1">
      <c r="A178" s="738"/>
      <c r="B178" s="738"/>
      <c r="C178" s="171"/>
      <c r="D178" s="172"/>
      <c r="E178" s="172"/>
      <c r="F178" s="172"/>
    </row>
    <row r="179" spans="1:6" ht="18" customHeight="1">
      <c r="A179" s="735"/>
      <c r="B179" s="735"/>
      <c r="C179" s="171"/>
      <c r="D179" s="172"/>
      <c r="E179" s="172"/>
      <c r="F179" s="172"/>
    </row>
    <row r="180" spans="1:6" ht="18" customHeight="1">
      <c r="A180" s="735"/>
      <c r="B180" s="735"/>
      <c r="C180" s="171"/>
      <c r="D180" s="172"/>
      <c r="E180" s="172"/>
      <c r="F180" s="172"/>
    </row>
    <row r="181" spans="1:6" ht="18" customHeight="1">
      <c r="A181" s="735"/>
      <c r="B181" s="735"/>
      <c r="C181" s="171"/>
      <c r="D181" s="172"/>
      <c r="E181" s="172"/>
      <c r="F181" s="172"/>
    </row>
    <row r="182" spans="1:6" ht="18" customHeight="1">
      <c r="A182" s="735"/>
      <c r="B182" s="735"/>
      <c r="C182" s="171"/>
      <c r="D182" s="172"/>
      <c r="E182" s="172"/>
      <c r="F182" s="172"/>
    </row>
    <row r="183" spans="1:6" ht="18" customHeight="1">
      <c r="A183" s="736"/>
      <c r="B183" s="736"/>
      <c r="C183" s="171"/>
      <c r="D183" s="172"/>
      <c r="E183" s="172"/>
      <c r="F183" s="172"/>
    </row>
    <row r="184" spans="1:6" ht="18" customHeight="1">
      <c r="A184" s="737"/>
      <c r="B184" s="737"/>
      <c r="C184" s="173"/>
      <c r="D184" s="172"/>
      <c r="E184" s="172"/>
      <c r="F184" s="172"/>
    </row>
    <row r="185" spans="1:6" ht="18" customHeight="1">
      <c r="A185" s="737"/>
      <c r="B185" s="737"/>
      <c r="C185" s="173"/>
      <c r="D185" s="172"/>
      <c r="E185" s="172"/>
      <c r="F185" s="172"/>
    </row>
    <row r="186" spans="1:6" ht="18" customHeight="1">
      <c r="A186" s="737"/>
      <c r="B186" s="737"/>
      <c r="C186" s="173"/>
      <c r="D186" s="172"/>
      <c r="E186" s="172"/>
      <c r="F186" s="172"/>
    </row>
    <row r="187" spans="1:6" ht="7.5" customHeight="1" thickBot="1">
      <c r="A187" s="172"/>
      <c r="B187" s="172"/>
      <c r="C187" s="172"/>
      <c r="D187" s="172"/>
      <c r="E187" s="172"/>
      <c r="F187" s="172"/>
    </row>
    <row r="188" spans="1:6" ht="20.100000000000001" customHeight="1" thickBot="1">
      <c r="A188" s="724"/>
      <c r="B188" s="725"/>
      <c r="C188" s="725"/>
      <c r="D188" s="725"/>
      <c r="E188" s="725"/>
      <c r="F188" s="726"/>
    </row>
    <row r="189" spans="1:6" ht="20.25" customHeight="1">
      <c r="B189" s="1"/>
      <c r="D189" s="1"/>
    </row>
    <row r="190" spans="1:6" ht="18" customHeight="1" thickBot="1">
      <c r="A190" s="727" t="s">
        <v>55</v>
      </c>
      <c r="B190" s="727"/>
      <c r="C190" s="727"/>
      <c r="D190" s="727"/>
      <c r="E190" s="727"/>
      <c r="F190" s="727"/>
    </row>
    <row r="191" spans="1:6" ht="15" customHeight="1" thickTop="1">
      <c r="A191" s="342" t="s">
        <v>1</v>
      </c>
      <c r="B191" s="343" t="s">
        <v>2</v>
      </c>
      <c r="C191" s="728" t="s">
        <v>3</v>
      </c>
      <c r="D191" s="343" t="s">
        <v>1</v>
      </c>
      <c r="E191" s="730" t="s">
        <v>49</v>
      </c>
      <c r="F191" s="730" t="s">
        <v>50</v>
      </c>
    </row>
    <row r="192" spans="1:6" ht="15" customHeight="1" thickBot="1">
      <c r="A192" s="344" t="s">
        <v>5</v>
      </c>
      <c r="B192" s="345" t="s">
        <v>6</v>
      </c>
      <c r="C192" s="729"/>
      <c r="D192" s="345" t="s">
        <v>7</v>
      </c>
      <c r="E192" s="731"/>
      <c r="F192" s="731"/>
    </row>
    <row r="193" spans="1:6" ht="8.25" customHeight="1" thickTop="1" thickBot="1">
      <c r="A193" s="732"/>
      <c r="B193" s="733"/>
      <c r="C193" s="733"/>
      <c r="D193" s="733"/>
      <c r="E193" s="733"/>
      <c r="F193" s="734"/>
    </row>
    <row r="194" spans="1:6" ht="17.100000000000001" customHeight="1" thickTop="1">
      <c r="A194" s="81"/>
      <c r="B194" s="82"/>
      <c r="C194" s="82"/>
      <c r="D194" s="83"/>
      <c r="E194" s="720"/>
      <c r="F194" s="174"/>
    </row>
    <row r="195" spans="1:6" ht="17.100000000000001" customHeight="1">
      <c r="A195" s="84"/>
      <c r="B195" s="85"/>
      <c r="C195" s="85"/>
      <c r="D195" s="86"/>
      <c r="E195" s="721"/>
      <c r="F195" s="175"/>
    </row>
    <row r="196" spans="1:6" ht="17.100000000000001" customHeight="1" thickBot="1">
      <c r="A196" s="87"/>
      <c r="B196" s="88"/>
      <c r="C196" s="88"/>
      <c r="D196" s="89"/>
      <c r="E196" s="722"/>
      <c r="F196" s="176"/>
    </row>
    <row r="197" spans="1:6" ht="17.100000000000001" customHeight="1" thickTop="1">
      <c r="A197" s="90"/>
      <c r="B197" s="91"/>
      <c r="C197" s="91"/>
      <c r="D197" s="92"/>
      <c r="E197" s="721"/>
      <c r="F197" s="177"/>
    </row>
    <row r="198" spans="1:6" ht="17.100000000000001" customHeight="1">
      <c r="A198" s="93"/>
      <c r="B198" s="94"/>
      <c r="C198" s="94"/>
      <c r="D198" s="95"/>
      <c r="E198" s="721"/>
      <c r="F198" s="178"/>
    </row>
    <row r="199" spans="1:6" ht="17.100000000000001" customHeight="1" thickBot="1">
      <c r="A199" s="96"/>
      <c r="B199" s="97"/>
      <c r="C199" s="97"/>
      <c r="D199" s="98"/>
      <c r="E199" s="722"/>
      <c r="F199" s="179"/>
    </row>
    <row r="200" spans="1:6" ht="17.100000000000001" customHeight="1" thickTop="1">
      <c r="A200" s="81"/>
      <c r="B200" s="82"/>
      <c r="C200" s="82"/>
      <c r="D200" s="99"/>
      <c r="E200" s="721"/>
      <c r="F200" s="174"/>
    </row>
    <row r="201" spans="1:6" ht="17.100000000000001" customHeight="1">
      <c r="A201" s="84"/>
      <c r="B201" s="85"/>
      <c r="C201" s="85"/>
      <c r="D201" s="86"/>
      <c r="E201" s="721"/>
      <c r="F201" s="175"/>
    </row>
    <row r="202" spans="1:6" ht="17.100000000000001" customHeight="1" thickBot="1">
      <c r="A202" s="87"/>
      <c r="B202" s="88"/>
      <c r="C202" s="88"/>
      <c r="D202" s="100"/>
      <c r="E202" s="722"/>
      <c r="F202" s="176"/>
    </row>
    <row r="203" spans="1:6" ht="17.100000000000001" customHeight="1" thickTop="1">
      <c r="A203" s="101"/>
      <c r="B203" s="102"/>
      <c r="C203" s="102"/>
      <c r="D203" s="103"/>
      <c r="E203" s="721"/>
      <c r="F203" s="180"/>
    </row>
    <row r="204" spans="1:6" ht="17.100000000000001" customHeight="1">
      <c r="A204" s="104"/>
      <c r="B204" s="105"/>
      <c r="C204" s="105"/>
      <c r="D204" s="106"/>
      <c r="E204" s="721"/>
      <c r="F204" s="181"/>
    </row>
    <row r="205" spans="1:6" ht="17.100000000000001" customHeight="1" thickBot="1">
      <c r="A205" s="107"/>
      <c r="B205" s="108"/>
      <c r="C205" s="108"/>
      <c r="D205" s="109"/>
      <c r="E205" s="722"/>
      <c r="F205" s="182"/>
    </row>
    <row r="206" spans="1:6" ht="17.100000000000001" customHeight="1" thickTop="1">
      <c r="A206" s="81"/>
      <c r="B206" s="82"/>
      <c r="C206" s="82"/>
      <c r="D206" s="83"/>
      <c r="E206" s="720"/>
      <c r="F206" s="174"/>
    </row>
    <row r="207" spans="1:6" ht="17.100000000000001" customHeight="1">
      <c r="A207" s="84"/>
      <c r="B207" s="85"/>
      <c r="C207" s="85"/>
      <c r="D207" s="86"/>
      <c r="E207" s="721"/>
      <c r="F207" s="175"/>
    </row>
    <row r="208" spans="1:6" ht="17.100000000000001" customHeight="1" thickBot="1">
      <c r="A208" s="87"/>
      <c r="B208" s="88"/>
      <c r="C208" s="88"/>
      <c r="D208" s="89"/>
      <c r="E208" s="722"/>
      <c r="F208" s="176"/>
    </row>
    <row r="209" spans="1:6" ht="17.100000000000001" customHeight="1" thickTop="1">
      <c r="A209" s="90"/>
      <c r="B209" s="91"/>
      <c r="C209" s="91"/>
      <c r="D209" s="92"/>
      <c r="E209" s="720"/>
      <c r="F209" s="177"/>
    </row>
    <row r="210" spans="1:6" ht="17.100000000000001" customHeight="1">
      <c r="A210" s="93"/>
      <c r="B210" s="94"/>
      <c r="C210" s="94"/>
      <c r="D210" s="95"/>
      <c r="E210" s="721"/>
      <c r="F210" s="178"/>
    </row>
    <row r="211" spans="1:6" ht="17.100000000000001" customHeight="1" thickBot="1">
      <c r="A211" s="96"/>
      <c r="B211" s="97"/>
      <c r="C211" s="97"/>
      <c r="D211" s="110"/>
      <c r="E211" s="722"/>
      <c r="F211" s="179"/>
    </row>
    <row r="212" spans="1:6" ht="17.100000000000001" customHeight="1" thickTop="1">
      <c r="A212" s="81"/>
      <c r="B212" s="82"/>
      <c r="C212" s="82"/>
      <c r="D212" s="83"/>
      <c r="E212" s="720"/>
      <c r="F212" s="174"/>
    </row>
    <row r="213" spans="1:6" ht="17.100000000000001" customHeight="1">
      <c r="A213" s="84"/>
      <c r="B213" s="85"/>
      <c r="C213" s="85"/>
      <c r="D213" s="86"/>
      <c r="E213" s="721"/>
      <c r="F213" s="175"/>
    </row>
    <row r="214" spans="1:6" ht="17.100000000000001" customHeight="1" thickBot="1">
      <c r="A214" s="87"/>
      <c r="B214" s="88"/>
      <c r="C214" s="88"/>
      <c r="D214" s="89"/>
      <c r="E214" s="722"/>
      <c r="F214" s="176"/>
    </row>
    <row r="215" spans="1:6" ht="17.100000000000001" customHeight="1" thickTop="1">
      <c r="A215" s="101"/>
      <c r="B215" s="102"/>
      <c r="C215" s="102"/>
      <c r="D215" s="111"/>
      <c r="E215" s="720"/>
      <c r="F215" s="180"/>
    </row>
    <row r="216" spans="1:6" ht="17.100000000000001" customHeight="1">
      <c r="A216" s="104"/>
      <c r="B216" s="105"/>
      <c r="C216" s="105"/>
      <c r="D216" s="106"/>
      <c r="E216" s="721"/>
      <c r="F216" s="181"/>
    </row>
    <row r="217" spans="1:6" ht="17.100000000000001" customHeight="1" thickBot="1">
      <c r="A217" s="107"/>
      <c r="B217" s="108"/>
      <c r="C217" s="108"/>
      <c r="D217" s="109"/>
      <c r="E217" s="722"/>
      <c r="F217" s="182"/>
    </row>
    <row r="218" spans="1:6" ht="17.100000000000001" customHeight="1" thickTop="1">
      <c r="A218" s="81"/>
      <c r="B218" s="82"/>
      <c r="C218" s="82"/>
      <c r="D218" s="83"/>
      <c r="E218" s="720"/>
      <c r="F218" s="174"/>
    </row>
    <row r="219" spans="1:6" ht="17.100000000000001" customHeight="1">
      <c r="A219" s="84"/>
      <c r="B219" s="85"/>
      <c r="C219" s="85"/>
      <c r="D219" s="86"/>
      <c r="E219" s="721"/>
      <c r="F219" s="175"/>
    </row>
    <row r="220" spans="1:6" ht="17.100000000000001" customHeight="1" thickBot="1">
      <c r="A220" s="87"/>
      <c r="B220" s="88"/>
      <c r="C220" s="88"/>
      <c r="D220" s="89"/>
      <c r="E220" s="722"/>
      <c r="F220" s="176"/>
    </row>
    <row r="221" spans="1:6" ht="17.100000000000001" customHeight="1" thickTop="1">
      <c r="A221" s="90"/>
      <c r="B221" s="91"/>
      <c r="C221" s="91"/>
      <c r="D221" s="92"/>
      <c r="E221" s="721"/>
      <c r="F221" s="177"/>
    </row>
    <row r="222" spans="1:6" ht="17.100000000000001" customHeight="1">
      <c r="A222" s="93"/>
      <c r="B222" s="94"/>
      <c r="C222" s="94"/>
      <c r="D222" s="95"/>
      <c r="E222" s="721"/>
      <c r="F222" s="178"/>
    </row>
    <row r="223" spans="1:6" ht="17.100000000000001" customHeight="1" thickBot="1">
      <c r="A223" s="96"/>
      <c r="B223" s="97"/>
      <c r="C223" s="97"/>
      <c r="D223" s="98"/>
      <c r="E223" s="722"/>
      <c r="F223" s="179"/>
    </row>
    <row r="224" spans="1:6" ht="17.100000000000001" customHeight="1" thickTop="1">
      <c r="A224" s="81"/>
      <c r="B224" s="82"/>
      <c r="C224" s="82"/>
      <c r="D224" s="99"/>
      <c r="E224" s="721"/>
      <c r="F224" s="174"/>
    </row>
    <row r="225" spans="1:6" ht="17.100000000000001" customHeight="1">
      <c r="A225" s="84"/>
      <c r="B225" s="85"/>
      <c r="C225" s="85"/>
      <c r="D225" s="86"/>
      <c r="E225" s="721"/>
      <c r="F225" s="175"/>
    </row>
    <row r="226" spans="1:6" ht="17.100000000000001" customHeight="1" thickBot="1">
      <c r="A226" s="87"/>
      <c r="B226" s="88"/>
      <c r="C226" s="88"/>
      <c r="D226" s="100"/>
      <c r="E226" s="722"/>
      <c r="F226" s="176"/>
    </row>
    <row r="227" spans="1:6" ht="17.100000000000001" customHeight="1" thickTop="1">
      <c r="A227" s="101"/>
      <c r="B227" s="102"/>
      <c r="C227" s="102"/>
      <c r="D227" s="103"/>
      <c r="E227" s="721"/>
      <c r="F227" s="180"/>
    </row>
    <row r="228" spans="1:6" ht="17.100000000000001" customHeight="1">
      <c r="A228" s="104"/>
      <c r="B228" s="105"/>
      <c r="C228" s="105"/>
      <c r="D228" s="106"/>
      <c r="E228" s="721"/>
      <c r="F228" s="181"/>
    </row>
    <row r="229" spans="1:6" ht="17.100000000000001" customHeight="1" thickBot="1">
      <c r="A229" s="107"/>
      <c r="B229" s="108"/>
      <c r="C229" s="108"/>
      <c r="D229" s="109"/>
      <c r="E229" s="722"/>
      <c r="F229" s="182"/>
    </row>
    <row r="230" spans="1:6" ht="17.100000000000001" customHeight="1" thickTop="1">
      <c r="A230" s="81"/>
      <c r="B230" s="82"/>
      <c r="C230" s="82"/>
      <c r="D230" s="83"/>
      <c r="E230" s="720"/>
      <c r="F230" s="174"/>
    </row>
    <row r="231" spans="1:6" ht="17.100000000000001" customHeight="1">
      <c r="A231" s="84"/>
      <c r="B231" s="85"/>
      <c r="C231" s="85"/>
      <c r="D231" s="86"/>
      <c r="E231" s="721"/>
      <c r="F231" s="175"/>
    </row>
    <row r="232" spans="1:6" ht="17.100000000000001" customHeight="1" thickBot="1">
      <c r="A232" s="87"/>
      <c r="B232" s="88"/>
      <c r="C232" s="88"/>
      <c r="D232" s="89"/>
      <c r="E232" s="722"/>
      <c r="F232" s="176"/>
    </row>
    <row r="233" spans="1:6" ht="17.100000000000001" customHeight="1" thickTop="1">
      <c r="A233" s="90"/>
      <c r="B233" s="91"/>
      <c r="C233" s="91"/>
      <c r="D233" s="92"/>
      <c r="E233" s="720"/>
      <c r="F233" s="177"/>
    </row>
    <row r="234" spans="1:6" ht="17.100000000000001" customHeight="1">
      <c r="A234" s="93"/>
      <c r="B234" s="94"/>
      <c r="C234" s="94"/>
      <c r="D234" s="95"/>
      <c r="E234" s="721"/>
      <c r="F234" s="178"/>
    </row>
    <row r="235" spans="1:6" ht="17.100000000000001" customHeight="1" thickBot="1">
      <c r="A235" s="96"/>
      <c r="B235" s="97"/>
      <c r="C235" s="97"/>
      <c r="D235" s="110"/>
      <c r="E235" s="722"/>
      <c r="F235" s="179"/>
    </row>
    <row r="236" spans="1:6" ht="17.100000000000001" customHeight="1" thickTop="1">
      <c r="A236" s="81"/>
      <c r="B236" s="82"/>
      <c r="C236" s="82"/>
      <c r="D236" s="83"/>
      <c r="E236" s="720"/>
      <c r="F236" s="174"/>
    </row>
    <row r="237" spans="1:6" ht="17.100000000000001" customHeight="1">
      <c r="A237" s="84"/>
      <c r="B237" s="85"/>
      <c r="C237" s="85"/>
      <c r="D237" s="86"/>
      <c r="E237" s="721"/>
      <c r="F237" s="175"/>
    </row>
    <row r="238" spans="1:6" ht="17.100000000000001" customHeight="1" thickBot="1">
      <c r="A238" s="87"/>
      <c r="B238" s="88"/>
      <c r="C238" s="88"/>
      <c r="D238" s="89"/>
      <c r="E238" s="722"/>
      <c r="F238" s="176"/>
    </row>
    <row r="239" spans="1:6" ht="17.100000000000001" customHeight="1" thickTop="1">
      <c r="A239" s="101"/>
      <c r="B239" s="102"/>
      <c r="C239" s="102"/>
      <c r="D239" s="111"/>
      <c r="E239" s="720"/>
      <c r="F239" s="180"/>
    </row>
    <row r="240" spans="1:6" ht="17.100000000000001" customHeight="1">
      <c r="A240" s="104"/>
      <c r="B240" s="105"/>
      <c r="C240" s="105"/>
      <c r="D240" s="106"/>
      <c r="E240" s="721"/>
      <c r="F240" s="181"/>
    </row>
    <row r="241" spans="1:7" ht="17.100000000000001" customHeight="1" thickBot="1">
      <c r="A241" s="107"/>
      <c r="B241" s="108"/>
      <c r="C241" s="108"/>
      <c r="D241" s="109"/>
      <c r="E241" s="722"/>
      <c r="F241" s="182"/>
    </row>
    <row r="242" spans="1:7" ht="22.5" customHeight="1" thickTop="1"/>
    <row r="243" spans="1:7" ht="18" customHeight="1">
      <c r="A243" s="723"/>
      <c r="B243" s="723"/>
      <c r="C243" s="723"/>
      <c r="D243" s="723"/>
      <c r="E243" s="723"/>
      <c r="F243" s="723"/>
      <c r="G243" s="19"/>
    </row>
    <row r="244" spans="1:7" ht="18" customHeight="1">
      <c r="A244" s="19"/>
      <c r="B244" s="413"/>
      <c r="C244" s="19"/>
      <c r="D244" s="413"/>
      <c r="E244" s="19"/>
      <c r="F244" s="19"/>
      <c r="G244" s="19"/>
    </row>
    <row r="245" spans="1:7" ht="65.25" customHeight="1">
      <c r="A245" s="414"/>
      <c r="B245" s="414"/>
      <c r="C245" s="414"/>
      <c r="D245" s="414"/>
      <c r="E245" s="414"/>
      <c r="F245" s="414"/>
      <c r="G245" s="19"/>
    </row>
  </sheetData>
  <sheetProtection algorithmName="SHA-512" hashValue="KjEr7a58gAv4X5bozs0T14UpWCs3dJCPSQPlZ45s++L97fmRcT+iuE463O2LXUHXs/xSpPOtGWKavh2aCfO2OA==" saltValue="syleu/ufNLfh/AFgN9p+kQ==" spinCount="100000" sheet="1" objects="1" scenarios="1"/>
  <mergeCells count="146">
    <mergeCell ref="A11:C11"/>
    <mergeCell ref="A12:B12"/>
    <mergeCell ref="A1:A3"/>
    <mergeCell ref="B1:F1"/>
    <mergeCell ref="B2:F2"/>
    <mergeCell ref="B3:F3"/>
    <mergeCell ref="A5:F5"/>
    <mergeCell ref="A6:F6"/>
    <mergeCell ref="B7:B10"/>
    <mergeCell ref="E12:F12"/>
    <mergeCell ref="A18:B18"/>
    <mergeCell ref="C18:D18"/>
    <mergeCell ref="E18:F18"/>
    <mergeCell ref="A19:D19"/>
    <mergeCell ref="A25:B25"/>
    <mergeCell ref="A26:B26"/>
    <mergeCell ref="C26:E26"/>
    <mergeCell ref="E13:F13"/>
    <mergeCell ref="D14:F14"/>
    <mergeCell ref="D15:F15"/>
    <mergeCell ref="D16:F16"/>
    <mergeCell ref="A13:D13"/>
    <mergeCell ref="D17:F17"/>
    <mergeCell ref="A35:F35"/>
    <mergeCell ref="A36:B36"/>
    <mergeCell ref="C36:D36"/>
    <mergeCell ref="A37:B37"/>
    <mergeCell ref="C37:D37"/>
    <mergeCell ref="A39:F39"/>
    <mergeCell ref="C27:E28"/>
    <mergeCell ref="A30:F30"/>
    <mergeCell ref="A31:C31"/>
    <mergeCell ref="A32:F32"/>
    <mergeCell ref="A33:F33"/>
    <mergeCell ref="A34:F34"/>
    <mergeCell ref="C45:C46"/>
    <mergeCell ref="E45:E46"/>
    <mergeCell ref="F45:F46"/>
    <mergeCell ref="A47:F47"/>
    <mergeCell ref="E48:E50"/>
    <mergeCell ref="E51:E53"/>
    <mergeCell ref="A40:F40"/>
    <mergeCell ref="A41:B41"/>
    <mergeCell ref="C41:D41"/>
    <mergeCell ref="A42:B42"/>
    <mergeCell ref="C42:D42"/>
    <mergeCell ref="A44:F44"/>
    <mergeCell ref="A72:F72"/>
    <mergeCell ref="A85:F85"/>
    <mergeCell ref="E86:E88"/>
    <mergeCell ref="E89:E91"/>
    <mergeCell ref="A92:F92"/>
    <mergeCell ref="E93:E95"/>
    <mergeCell ref="E54:E56"/>
    <mergeCell ref="E57:E59"/>
    <mergeCell ref="E60:E62"/>
    <mergeCell ref="E63:E65"/>
    <mergeCell ref="E66:E68"/>
    <mergeCell ref="E69:E71"/>
    <mergeCell ref="A102:B102"/>
    <mergeCell ref="A103:B103"/>
    <mergeCell ref="D103:F103"/>
    <mergeCell ref="A104:B104"/>
    <mergeCell ref="A106:C106"/>
    <mergeCell ref="D106:F106"/>
    <mergeCell ref="E134:F134"/>
    <mergeCell ref="A96:F96"/>
    <mergeCell ref="E97:E99"/>
    <mergeCell ref="A100:F100"/>
    <mergeCell ref="A101:B101"/>
    <mergeCell ref="D101:F101"/>
    <mergeCell ref="A132:D132"/>
    <mergeCell ref="E109:F109"/>
    <mergeCell ref="A111:F111"/>
    <mergeCell ref="B112:E112"/>
    <mergeCell ref="C117:D117"/>
    <mergeCell ref="C113:D116"/>
    <mergeCell ref="C133:D133"/>
    <mergeCell ref="E133:F133"/>
    <mergeCell ref="C134:D134"/>
    <mergeCell ref="A107:C107"/>
    <mergeCell ref="A108:C108"/>
    <mergeCell ref="D148:F148"/>
    <mergeCell ref="D149:F150"/>
    <mergeCell ref="A147:F147"/>
    <mergeCell ref="A136:F136"/>
    <mergeCell ref="C138:C139"/>
    <mergeCell ref="E138:E139"/>
    <mergeCell ref="A165:F165"/>
    <mergeCell ref="A166:F166"/>
    <mergeCell ref="A167:F167"/>
    <mergeCell ref="D154:F154"/>
    <mergeCell ref="A155:B155"/>
    <mergeCell ref="B157:C157"/>
    <mergeCell ref="E157:F157"/>
    <mergeCell ref="A159:B159"/>
    <mergeCell ref="E159:F159"/>
    <mergeCell ref="F138:F139"/>
    <mergeCell ref="D152:F152"/>
    <mergeCell ref="D153:F153"/>
    <mergeCell ref="D151:F151"/>
    <mergeCell ref="A180:B180"/>
    <mergeCell ref="A181:B181"/>
    <mergeCell ref="A182:B182"/>
    <mergeCell ref="A183:B183"/>
    <mergeCell ref="A184:B184"/>
    <mergeCell ref="A186:B186"/>
    <mergeCell ref="A174:B174"/>
    <mergeCell ref="A175:B175"/>
    <mergeCell ref="A176:B176"/>
    <mergeCell ref="A177:B177"/>
    <mergeCell ref="A178:B178"/>
    <mergeCell ref="A179:B179"/>
    <mergeCell ref="A185:B185"/>
    <mergeCell ref="A168:F168"/>
    <mergeCell ref="D169:F169"/>
    <mergeCell ref="A171:F171"/>
    <mergeCell ref="A172:B172"/>
    <mergeCell ref="C172:F172"/>
    <mergeCell ref="A173:F173"/>
    <mergeCell ref="A161:B161"/>
    <mergeCell ref="A162:B162"/>
    <mergeCell ref="A163:F164"/>
    <mergeCell ref="E194:E196"/>
    <mergeCell ref="E197:E199"/>
    <mergeCell ref="E200:E202"/>
    <mergeCell ref="E203:E205"/>
    <mergeCell ref="E206:E208"/>
    <mergeCell ref="E209:E211"/>
    <mergeCell ref="A188:F188"/>
    <mergeCell ref="A190:F190"/>
    <mergeCell ref="C191:C192"/>
    <mergeCell ref="E191:E192"/>
    <mergeCell ref="F191:F192"/>
    <mergeCell ref="A193:F193"/>
    <mergeCell ref="E230:E232"/>
    <mergeCell ref="E233:E235"/>
    <mergeCell ref="E236:E238"/>
    <mergeCell ref="E239:E241"/>
    <mergeCell ref="A243:F243"/>
    <mergeCell ref="E212:E214"/>
    <mergeCell ref="E215:E217"/>
    <mergeCell ref="E218:E220"/>
    <mergeCell ref="E221:E223"/>
    <mergeCell ref="E224:E226"/>
    <mergeCell ref="E227:E229"/>
  </mergeCells>
  <printOptions horizontalCentered="1" verticalCentered="1"/>
  <pageMargins left="0.51181102362204722" right="0.31496062992125984" top="0.74803149606299213" bottom="0.55118110236220474" header="0.31496062992125984" footer="0.31496062992125984"/>
  <pageSetup paperSize="9" scale="8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A1:M60"/>
  <sheetViews>
    <sheetView showGridLines="0" workbookViewId="0">
      <selection sqref="A1:K1"/>
    </sheetView>
  </sheetViews>
  <sheetFormatPr baseColWidth="10" defaultRowHeight="15"/>
  <cols>
    <col min="1" max="1" width="12.5703125" customWidth="1"/>
    <col min="2" max="2" width="12.7109375" customWidth="1"/>
    <col min="3" max="3" width="14.85546875" customWidth="1"/>
    <col min="4" max="5" width="11.7109375" customWidth="1"/>
    <col min="6" max="6" width="12.7109375" customWidth="1"/>
    <col min="8" max="8" width="11.85546875" bestFit="1" customWidth="1"/>
    <col min="9" max="9" width="12.42578125" bestFit="1" customWidth="1"/>
    <col min="10" max="10" width="14.7109375" customWidth="1"/>
    <col min="11" max="11" width="13.140625" customWidth="1"/>
  </cols>
  <sheetData>
    <row r="1" spans="1:13" ht="18.75">
      <c r="A1" s="691" t="s">
        <v>157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M1" s="1"/>
    </row>
    <row r="2" spans="1:13" ht="15.75">
      <c r="A2" s="692" t="s">
        <v>85</v>
      </c>
      <c r="B2" s="693"/>
      <c r="C2" s="694"/>
      <c r="D2" s="694"/>
      <c r="E2" s="695"/>
      <c r="F2" s="696" t="s">
        <v>86</v>
      </c>
      <c r="G2" s="697"/>
      <c r="H2" s="698"/>
      <c r="I2" s="69"/>
      <c r="J2" s="696" t="s">
        <v>87</v>
      </c>
      <c r="K2" s="698"/>
      <c r="M2" s="1"/>
    </row>
    <row r="3" spans="1:13" ht="15.75" customHeight="1">
      <c r="A3" s="701" t="s">
        <v>124</v>
      </c>
      <c r="B3" s="662"/>
      <c r="C3" s="664"/>
      <c r="D3" s="664"/>
      <c r="E3" s="665"/>
      <c r="F3" s="688"/>
      <c r="G3" s="689"/>
      <c r="H3" s="690"/>
      <c r="I3" s="208"/>
      <c r="J3" s="209"/>
      <c r="K3" s="64">
        <f>SUM(I2)</f>
        <v>0</v>
      </c>
      <c r="M3" s="1"/>
    </row>
    <row r="4" spans="1:13" ht="15.75">
      <c r="A4" s="701" t="s">
        <v>142</v>
      </c>
      <c r="B4" s="662"/>
      <c r="C4" s="664"/>
      <c r="D4" s="664"/>
      <c r="E4" s="665"/>
      <c r="F4" s="203"/>
      <c r="G4" s="204"/>
      <c r="H4" s="205"/>
      <c r="I4" s="208"/>
      <c r="J4" s="209"/>
      <c r="K4" s="210"/>
      <c r="M4" s="1"/>
    </row>
    <row r="5" spans="1:13" ht="15.75">
      <c r="A5" s="701" t="s">
        <v>143</v>
      </c>
      <c r="B5" s="662"/>
      <c r="C5" s="664"/>
      <c r="D5" s="664"/>
      <c r="E5" s="665"/>
      <c r="F5" s="203"/>
      <c r="G5" s="204"/>
      <c r="H5" s="205"/>
      <c r="I5" s="208"/>
      <c r="J5" s="209"/>
      <c r="K5" s="210"/>
      <c r="M5" s="1"/>
    </row>
    <row r="6" spans="1:13" ht="15.75">
      <c r="A6" s="662" t="s">
        <v>88</v>
      </c>
      <c r="B6" s="663"/>
      <c r="C6" s="664"/>
      <c r="D6" s="664"/>
      <c r="E6" s="665"/>
      <c r="F6" s="688" t="s">
        <v>122</v>
      </c>
      <c r="G6" s="689"/>
      <c r="H6" s="690"/>
      <c r="I6" s="70"/>
      <c r="J6" s="65">
        <f>F12*G12</f>
        <v>0</v>
      </c>
      <c r="K6" s="64">
        <f>SUM(I6*J6)</f>
        <v>0</v>
      </c>
      <c r="M6" s="1"/>
    </row>
    <row r="7" spans="1:13" ht="15.75">
      <c r="A7" s="934" t="s">
        <v>67</v>
      </c>
      <c r="B7" s="935"/>
      <c r="C7" s="664"/>
      <c r="D7" s="664"/>
      <c r="E7" s="665"/>
      <c r="F7" s="673" t="s">
        <v>158</v>
      </c>
      <c r="G7" s="674"/>
      <c r="H7" s="675"/>
      <c r="I7" s="62">
        <f>ROUNDUP($I$6/2,0)</f>
        <v>0</v>
      </c>
      <c r="J7" s="211" t="s">
        <v>41</v>
      </c>
      <c r="K7" s="63">
        <f>SUM(K3:K6)</f>
        <v>0</v>
      </c>
      <c r="M7" s="1"/>
    </row>
    <row r="8" spans="1:13" ht="15.75">
      <c r="A8" s="923" t="s">
        <v>128</v>
      </c>
      <c r="B8" s="924"/>
      <c r="C8" s="671"/>
      <c r="D8" s="671"/>
      <c r="E8" s="672"/>
      <c r="F8" s="696"/>
      <c r="G8" s="697"/>
      <c r="H8" s="697"/>
      <c r="I8" s="212"/>
      <c r="J8" s="213"/>
      <c r="K8" s="213"/>
      <c r="M8" s="1"/>
    </row>
    <row r="9" spans="1:13">
      <c r="A9" s="214"/>
      <c r="B9" s="215"/>
      <c r="C9" s="215"/>
      <c r="D9" s="215"/>
      <c r="E9" s="216"/>
      <c r="F9" s="216"/>
      <c r="G9" s="217"/>
      <c r="H9" s="218"/>
      <c r="I9" s="215"/>
      <c r="J9" s="215"/>
      <c r="K9" s="215"/>
      <c r="M9" s="1"/>
    </row>
    <row r="10" spans="1:13" ht="18.75">
      <c r="A10" s="639" t="s">
        <v>162</v>
      </c>
      <c r="B10" s="639"/>
      <c r="C10" s="639"/>
      <c r="D10" s="639"/>
      <c r="E10" s="639"/>
      <c r="F10" s="639"/>
      <c r="G10" s="639"/>
      <c r="H10" s="639"/>
      <c r="I10" s="639"/>
      <c r="J10" s="639"/>
      <c r="K10" s="215"/>
      <c r="M10" s="1"/>
    </row>
    <row r="11" spans="1:13">
      <c r="A11" s="415"/>
      <c r="B11" s="416"/>
      <c r="C11" s="416"/>
      <c r="D11" s="416"/>
      <c r="E11" s="417"/>
      <c r="F11" s="418" t="s">
        <v>172</v>
      </c>
      <c r="G11" s="419" t="s">
        <v>89</v>
      </c>
      <c r="H11" s="420"/>
      <c r="I11" s="216"/>
      <c r="J11" s="216"/>
      <c r="K11" s="215"/>
      <c r="M11" s="1"/>
    </row>
    <row r="12" spans="1:13" ht="15.75">
      <c r="A12" s="676" t="s">
        <v>153</v>
      </c>
      <c r="B12" s="677"/>
      <c r="C12" s="677"/>
      <c r="D12" s="677"/>
      <c r="E12" s="678"/>
      <c r="F12" s="225">
        <v>3</v>
      </c>
      <c r="G12" s="226">
        <f>IF(ISNUMBER(C6),6,0)+IF(ISNUMBER(C3),8,0)+IF(ISNUMBER(C4),8,0)+IF(ISNUMBER(C5),8,0)</f>
        <v>0</v>
      </c>
      <c r="H12" s="28">
        <f>SUM(F12*G12*I6)</f>
        <v>0</v>
      </c>
      <c r="I12" s="215"/>
      <c r="J12" s="215"/>
      <c r="K12" s="215"/>
      <c r="M12" s="1"/>
    </row>
    <row r="13" spans="1:13" ht="15.75">
      <c r="A13" s="679" t="s">
        <v>90</v>
      </c>
      <c r="B13" s="680"/>
      <c r="C13" s="680"/>
      <c r="D13" s="680"/>
      <c r="E13" s="680"/>
      <c r="F13" s="680"/>
      <c r="G13" s="681"/>
      <c r="H13" s="28">
        <f>SUM(I2)</f>
        <v>0</v>
      </c>
      <c r="I13" s="215"/>
      <c r="J13" s="229"/>
      <c r="K13" s="215"/>
      <c r="M13" s="1"/>
    </row>
    <row r="14" spans="1:13" ht="15.75">
      <c r="A14" s="682" t="s">
        <v>91</v>
      </c>
      <c r="B14" s="683"/>
      <c r="C14" s="683"/>
      <c r="D14" s="683"/>
      <c r="E14" s="683"/>
      <c r="F14" s="683"/>
      <c r="G14" s="684"/>
      <c r="H14" s="29">
        <f>SUM(H12:H13)</f>
        <v>0</v>
      </c>
      <c r="I14" s="230"/>
      <c r="J14" s="231"/>
      <c r="K14" s="215"/>
      <c r="M14" s="1"/>
    </row>
    <row r="15" spans="1:13" ht="15.75">
      <c r="A15" s="866" t="s">
        <v>129</v>
      </c>
      <c r="B15" s="867"/>
      <c r="C15" s="867"/>
      <c r="D15" s="867"/>
      <c r="E15" s="867"/>
      <c r="F15" s="868"/>
      <c r="G15" s="268">
        <v>0.25</v>
      </c>
      <c r="H15" s="30">
        <f>SUM(H14*G15)</f>
        <v>0</v>
      </c>
      <c r="I15" s="230"/>
      <c r="J15" s="231"/>
      <c r="K15" s="215"/>
      <c r="M15" s="1"/>
    </row>
    <row r="16" spans="1:13" ht="15.75">
      <c r="A16" s="659" t="s">
        <v>135</v>
      </c>
      <c r="B16" s="660"/>
      <c r="C16" s="660"/>
      <c r="D16" s="660"/>
      <c r="E16" s="660"/>
      <c r="F16" s="661"/>
      <c r="G16" s="371">
        <v>0.6</v>
      </c>
      <c r="H16" s="29">
        <f>SUM(H15*G16)</f>
        <v>0</v>
      </c>
      <c r="I16" s="230"/>
      <c r="J16" s="231"/>
      <c r="K16" s="215"/>
      <c r="M16" s="1"/>
    </row>
    <row r="17" spans="1:13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1:13" ht="15.75">
      <c r="A18" s="216"/>
      <c r="B18" s="216"/>
      <c r="C18" s="216"/>
      <c r="D18" s="216"/>
      <c r="E18" s="216"/>
      <c r="F18" s="216"/>
      <c r="G18" s="202"/>
      <c r="H18" s="236"/>
      <c r="I18" s="230"/>
      <c r="J18" s="231"/>
      <c r="K18" s="215"/>
      <c r="L18" s="23"/>
      <c r="M18" s="1"/>
    </row>
    <row r="19" spans="1:13" ht="18.7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15"/>
      <c r="M19" s="1"/>
    </row>
    <row r="20" spans="1:13" ht="18.75">
      <c r="A20" s="639" t="s">
        <v>130</v>
      </c>
      <c r="B20" s="639"/>
      <c r="C20" s="639"/>
      <c r="D20" s="639"/>
      <c r="E20" s="639"/>
      <c r="F20" s="639"/>
      <c r="G20" s="639"/>
      <c r="H20" s="639"/>
      <c r="I20" s="639"/>
      <c r="J20" s="639"/>
      <c r="K20" s="215"/>
      <c r="M20" s="1"/>
    </row>
    <row r="21" spans="1:13">
      <c r="A21" s="215"/>
      <c r="B21" s="640" t="s">
        <v>91</v>
      </c>
      <c r="C21" s="641"/>
      <c r="D21" s="641"/>
      <c r="E21" s="68">
        <f>SUM(K7)</f>
        <v>0</v>
      </c>
      <c r="F21" s="421"/>
      <c r="G21" s="933"/>
      <c r="H21" s="933"/>
      <c r="I21" s="933"/>
      <c r="J21" s="933"/>
      <c r="K21" s="422"/>
      <c r="M21" s="1"/>
    </row>
    <row r="22" spans="1:13" ht="45">
      <c r="A22" s="239"/>
      <c r="B22" s="240" t="s">
        <v>125</v>
      </c>
      <c r="C22" s="240" t="s">
        <v>92</v>
      </c>
      <c r="D22" s="241" t="s">
        <v>93</v>
      </c>
      <c r="E22" s="242" t="s">
        <v>94</v>
      </c>
      <c r="F22" s="423"/>
      <c r="G22" s="244"/>
      <c r="H22" s="245"/>
      <c r="I22" s="245"/>
      <c r="J22" s="245"/>
      <c r="K22" s="246"/>
      <c r="M22" s="1"/>
    </row>
    <row r="23" spans="1:13">
      <c r="A23" s="247" t="s">
        <v>131</v>
      </c>
      <c r="B23" s="226">
        <f>ROUNDDOWN($I$6/2,0)</f>
        <v>0</v>
      </c>
      <c r="C23" s="424">
        <v>0</v>
      </c>
      <c r="D23" s="425">
        <f>SUM(B23*C23)</f>
        <v>0</v>
      </c>
      <c r="E23" s="426">
        <f>SUM(E21)</f>
        <v>0</v>
      </c>
      <c r="F23" s="427"/>
      <c r="G23" s="253"/>
      <c r="H23" s="245"/>
      <c r="I23" s="245"/>
      <c r="J23" s="245"/>
      <c r="K23" s="246"/>
      <c r="M23" s="1"/>
    </row>
    <row r="24" spans="1:13">
      <c r="A24" s="247" t="s">
        <v>114</v>
      </c>
      <c r="B24" s="226">
        <f>ROUNDDOWN(I7/2,0)</f>
        <v>0</v>
      </c>
      <c r="C24" s="428">
        <v>30</v>
      </c>
      <c r="D24" s="425">
        <f t="shared" ref="D24:D31" si="0">SUM(B24*C24)</f>
        <v>0</v>
      </c>
      <c r="E24" s="429">
        <f>SUM(E23-D24)</f>
        <v>0</v>
      </c>
      <c r="F24" s="427"/>
      <c r="G24" s="430">
        <f>IF(ISEVEN(I6),B23/2,(B23+1)/2)</f>
        <v>0</v>
      </c>
      <c r="H24" s="246">
        <f>ROUNDUP(I7/2,0)</f>
        <v>0</v>
      </c>
      <c r="I24" s="246"/>
      <c r="J24" s="245"/>
      <c r="K24" s="246"/>
      <c r="M24" s="1"/>
    </row>
    <row r="25" spans="1:13" ht="15" customHeight="1">
      <c r="A25" s="247" t="s">
        <v>96</v>
      </c>
      <c r="B25" s="226">
        <f>IF(H24&gt;=128,H24-128,IF(H24&gt;=64,H24-"64",IF(H24&gt;=32,H24-"32",IF(H24&gt;=16,H24-16,IF(15&gt;=H24&gt;=8,H24-"8")))))</f>
        <v>-8</v>
      </c>
      <c r="C25" s="428">
        <v>0</v>
      </c>
      <c r="D25" s="425">
        <f t="shared" si="0"/>
        <v>0</v>
      </c>
      <c r="E25" s="429">
        <f>SUM(E24-D25)</f>
        <v>0</v>
      </c>
      <c r="F25" s="427"/>
      <c r="G25" s="430">
        <f>ROUNDUP(G24,0)</f>
        <v>0</v>
      </c>
      <c r="H25" s="261"/>
      <c r="I25" s="262"/>
      <c r="J25" s="238"/>
      <c r="K25" s="238"/>
      <c r="M25" s="1"/>
    </row>
    <row r="26" spans="1:13" ht="15" customHeight="1">
      <c r="A26" s="247" t="s">
        <v>97</v>
      </c>
      <c r="B26" s="226">
        <f>IF(H24-B25=128,128/2,0)</f>
        <v>0</v>
      </c>
      <c r="C26" s="428">
        <v>0</v>
      </c>
      <c r="D26" s="425">
        <f t="shared" si="0"/>
        <v>0</v>
      </c>
      <c r="E26" s="429">
        <f t="shared" ref="E26:E31" si="1">SUM(E25-D26)</f>
        <v>0</v>
      </c>
      <c r="F26" s="427"/>
      <c r="G26" s="261"/>
      <c r="H26" s="261"/>
      <c r="I26" s="262"/>
      <c r="J26" s="238"/>
      <c r="K26" s="238"/>
      <c r="M26" s="1"/>
    </row>
    <row r="27" spans="1:13">
      <c r="A27" s="247" t="s">
        <v>98</v>
      </c>
      <c r="B27" s="226">
        <f>IF(H24-B25=64,32,IF(B26=64,B26/2,0))</f>
        <v>0</v>
      </c>
      <c r="C27" s="428">
        <v>0</v>
      </c>
      <c r="D27" s="425">
        <f t="shared" si="0"/>
        <v>0</v>
      </c>
      <c r="E27" s="429">
        <f t="shared" si="1"/>
        <v>0</v>
      </c>
      <c r="F27" s="427"/>
      <c r="G27" s="238"/>
      <c r="H27" s="238"/>
      <c r="I27" s="238"/>
      <c r="J27" s="238"/>
      <c r="K27" s="238"/>
      <c r="M27" s="1"/>
    </row>
    <row r="28" spans="1:13">
      <c r="A28" s="264" t="s">
        <v>99</v>
      </c>
      <c r="B28" s="226">
        <f>IF(H24-B25&gt;=32,16,IF(B27=32,B27/2,0))</f>
        <v>0</v>
      </c>
      <c r="C28" s="428">
        <v>90</v>
      </c>
      <c r="D28" s="425">
        <f t="shared" si="0"/>
        <v>0</v>
      </c>
      <c r="E28" s="429">
        <f t="shared" si="1"/>
        <v>0</v>
      </c>
      <c r="F28" s="427"/>
      <c r="G28" s="238"/>
      <c r="H28" s="238"/>
      <c r="I28" s="238"/>
      <c r="J28" s="238"/>
      <c r="K28" s="238"/>
      <c r="M28" s="1"/>
    </row>
    <row r="29" spans="1:13">
      <c r="A29" s="264" t="s">
        <v>100</v>
      </c>
      <c r="B29" s="254">
        <f>IF(H24-B25=16,8,IF(B28=16,B28/2,0))</f>
        <v>0</v>
      </c>
      <c r="C29" s="431">
        <v>210</v>
      </c>
      <c r="D29" s="425">
        <f t="shared" si="0"/>
        <v>0</v>
      </c>
      <c r="E29" s="429">
        <f t="shared" si="1"/>
        <v>0</v>
      </c>
      <c r="F29" s="427"/>
      <c r="G29" s="244"/>
      <c r="H29" s="245"/>
      <c r="I29" s="245"/>
      <c r="J29" s="245"/>
      <c r="K29" s="246"/>
      <c r="M29" s="1"/>
    </row>
    <row r="30" spans="1:13">
      <c r="A30" s="264" t="s">
        <v>126</v>
      </c>
      <c r="B30" s="432">
        <f>IF(H24-B25=8,4,IF(B29=8,B29/2,0))</f>
        <v>4</v>
      </c>
      <c r="C30" s="428">
        <v>0</v>
      </c>
      <c r="D30" s="425">
        <f t="shared" si="0"/>
        <v>0</v>
      </c>
      <c r="E30" s="429">
        <f t="shared" si="1"/>
        <v>0</v>
      </c>
      <c r="F30" s="427"/>
      <c r="G30" s="244"/>
      <c r="H30" s="245"/>
      <c r="I30" s="245"/>
      <c r="J30" s="245"/>
      <c r="K30" s="246"/>
      <c r="M30" s="1"/>
    </row>
    <row r="31" spans="1:13">
      <c r="A31" s="264" t="s">
        <v>132</v>
      </c>
      <c r="B31" s="254">
        <v>2</v>
      </c>
      <c r="C31" s="428">
        <v>0</v>
      </c>
      <c r="D31" s="425">
        <f t="shared" si="0"/>
        <v>0</v>
      </c>
      <c r="E31" s="429">
        <f t="shared" si="1"/>
        <v>0</v>
      </c>
      <c r="F31" s="427"/>
      <c r="G31" s="643"/>
      <c r="H31" s="643"/>
      <c r="I31" s="265"/>
      <c r="J31" s="266"/>
      <c r="K31" s="267"/>
      <c r="M31" s="1"/>
    </row>
    <row r="32" spans="1:13" ht="15" customHeight="1">
      <c r="A32" s="264" t="s">
        <v>84</v>
      </c>
      <c r="B32" s="226">
        <v>1</v>
      </c>
      <c r="C32" s="426">
        <f>SUM(E31)</f>
        <v>0</v>
      </c>
      <c r="D32" s="426">
        <f>SUM(B32*C32)</f>
        <v>0</v>
      </c>
      <c r="E32" s="429"/>
      <c r="F32" s="427"/>
      <c r="G32" s="433"/>
      <c r="H32" s="433"/>
      <c r="I32" s="434"/>
      <c r="J32" s="238"/>
      <c r="K32" s="435"/>
      <c r="M32" s="1"/>
    </row>
    <row r="33" spans="1:13" ht="15" customHeight="1">
      <c r="A33" s="436"/>
      <c r="B33" s="437"/>
      <c r="C33" s="438">
        <f>SUM(C24:C32)</f>
        <v>330</v>
      </c>
      <c r="D33" s="273">
        <f>SUM(D22:D32)</f>
        <v>0</v>
      </c>
      <c r="E33" s="439"/>
      <c r="F33" s="440"/>
      <c r="G33" s="441"/>
      <c r="H33" s="441"/>
      <c r="I33" s="434"/>
      <c r="J33" s="238"/>
      <c r="K33" s="435"/>
      <c r="M33" s="1"/>
    </row>
    <row r="34" spans="1:13" ht="15.75">
      <c r="A34" s="600"/>
      <c r="B34" s="600"/>
      <c r="C34" s="938">
        <f>SUM(C23:C31)</f>
        <v>330</v>
      </c>
      <c r="D34" s="442"/>
      <c r="E34" s="443"/>
      <c r="F34" s="275"/>
      <c r="G34" s="859" t="s">
        <v>145</v>
      </c>
      <c r="H34" s="932"/>
      <c r="I34" s="444">
        <f>SUM(C24:C32)</f>
        <v>330</v>
      </c>
      <c r="J34" s="371" t="s">
        <v>161</v>
      </c>
      <c r="K34" s="444">
        <f>SUM(H15)</f>
        <v>0</v>
      </c>
      <c r="M34" s="1"/>
    </row>
    <row r="35" spans="1:13" ht="15.75">
      <c r="A35" s="370" t="s">
        <v>102</v>
      </c>
      <c r="B35" s="929" t="str">
        <f>IF(F12=3,"TRIPLETTES : 3 chèques de : ",IF(F12=2,"DOUBLETTES : 2 chèques de : ",IF(F12=1,"TETE A TETE : 1 chèque de : ","")))</f>
        <v xml:space="preserve">TRIPLETTES : 3 chèques de : </v>
      </c>
      <c r="C35" s="929"/>
      <c r="D35" s="71">
        <f>IF(F12=3,(C31+C32)/3,IF(F12=2,(C31+C32)/2,IF(F12=1,(C31+C32)/1,0)))</f>
        <v>0</v>
      </c>
      <c r="E35" s="443"/>
      <c r="F35" s="278">
        <f>IF(C33&lt;0.25*D33,0,1)</f>
        <v>1</v>
      </c>
      <c r="G35" s="445" t="s">
        <v>84</v>
      </c>
      <c r="H35" s="446">
        <f>SUM(C24:C32)</f>
        <v>330</v>
      </c>
      <c r="I35" s="447" t="e">
        <f>SUM(C33/K7)</f>
        <v>#DIV/0!</v>
      </c>
      <c r="J35" s="925" t="str">
        <f>IF(F35=0,"Répartition correcte","Répartition incorrecte")</f>
        <v>Répartition incorrecte</v>
      </c>
      <c r="K35" s="926"/>
      <c r="M35" s="1"/>
    </row>
    <row r="36" spans="1:13" ht="18.75">
      <c r="A36" s="391" t="s">
        <v>103</v>
      </c>
      <c r="B36" s="930" t="str">
        <f>IF(F12=3,"TRIPLETTES : 3 chèques de : ",IF(F12=2,"DOUBLETTES : 2 chèques de : ",IF(F12=1,"TETE A TETE : 1 chèque de : ","")))</f>
        <v xml:space="preserve">TRIPLETTES : 3 chèques de : </v>
      </c>
      <c r="C36" s="930"/>
      <c r="D36" s="448">
        <f>IF(F12=3,(C31)/3,IF(F12=2,(C31)/2,IF(F12=1,(C31)/1,0)))</f>
        <v>0</v>
      </c>
      <c r="E36" s="449"/>
      <c r="F36" s="278">
        <f>IF(H36&gt;=0.6*H35,0,1)</f>
        <v>0</v>
      </c>
      <c r="G36" s="450" t="s">
        <v>127</v>
      </c>
      <c r="H36" s="451">
        <f>SUM(C24:C31)</f>
        <v>330</v>
      </c>
      <c r="I36" s="452">
        <f>SUM(H36/H35)</f>
        <v>1</v>
      </c>
      <c r="J36" s="927" t="str">
        <f>IF(F36=0,"Répartition correcte","Répartition incorrecte")</f>
        <v>Répartition correcte</v>
      </c>
      <c r="K36" s="928"/>
      <c r="M36" s="1"/>
    </row>
    <row r="37" spans="1:13" ht="18.75">
      <c r="A37" s="453"/>
      <c r="B37" s="922"/>
      <c r="C37" s="922"/>
      <c r="D37" s="72"/>
      <c r="E37" s="284"/>
      <c r="F37" s="215"/>
      <c r="G37" s="454"/>
      <c r="H37" s="454"/>
      <c r="I37" s="454"/>
      <c r="J37" s="454"/>
      <c r="K37" s="454"/>
      <c r="M37" s="1"/>
    </row>
    <row r="38" spans="1:13" ht="18.75">
      <c r="A38" s="455"/>
      <c r="B38" s="931"/>
      <c r="C38" s="931"/>
      <c r="D38" s="456"/>
      <c r="E38" s="24"/>
      <c r="F38" s="59"/>
      <c r="G38" s="59"/>
      <c r="H38" s="59"/>
      <c r="I38" s="59"/>
      <c r="J38" s="59"/>
      <c r="K38" s="59"/>
      <c r="L38" s="59"/>
      <c r="M38" s="59"/>
    </row>
    <row r="39" spans="1:13">
      <c r="M39" s="1"/>
    </row>
    <row r="40" spans="1:13">
      <c r="M40" s="1"/>
    </row>
    <row r="41" spans="1:13">
      <c r="M41" s="1"/>
    </row>
    <row r="42" spans="1:13">
      <c r="M42" s="1"/>
    </row>
    <row r="43" spans="1:13">
      <c r="M43" s="1"/>
    </row>
    <row r="44" spans="1:13">
      <c r="M44" s="1"/>
    </row>
    <row r="45" spans="1:13">
      <c r="M45" s="1"/>
    </row>
    <row r="46" spans="1:13">
      <c r="M46" s="1"/>
    </row>
    <row r="47" spans="1:13">
      <c r="A47" s="1"/>
      <c r="B47" s="332"/>
      <c r="C47" s="1"/>
      <c r="D47" s="332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332"/>
      <c r="C48" s="1"/>
      <c r="D48" s="33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332"/>
      <c r="C49" s="1"/>
      <c r="D49" s="33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332"/>
      <c r="C50" s="1"/>
      <c r="D50" s="33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332"/>
      <c r="C51" s="1"/>
      <c r="D51" s="33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332"/>
      <c r="C52" s="1"/>
      <c r="D52" s="33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332"/>
      <c r="C53" s="1"/>
      <c r="D53" s="33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332"/>
      <c r="C54" s="1"/>
      <c r="D54" s="33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332"/>
      <c r="C55" s="1"/>
      <c r="D55" s="33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332"/>
      <c r="C56" s="1"/>
      <c r="D56" s="33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</sheetData>
  <sheetProtection algorithmName="SHA-512" hashValue="4NSNviK9WZJk5/yCv9fXPF0OmEr3QNExIWBGTxp38IkP5ip/b0v2/BtX7XRCXX2Vjfnbcz38kc9YdZgxkTqgng==" saltValue="y5K9NlPRuuP9ANUKFScpxg==" spinCount="100000" sheet="1" objects="1"/>
  <mergeCells count="38">
    <mergeCell ref="A1:K1"/>
    <mergeCell ref="A2:B2"/>
    <mergeCell ref="C2:E2"/>
    <mergeCell ref="F2:H2"/>
    <mergeCell ref="J2:K2"/>
    <mergeCell ref="A3:B3"/>
    <mergeCell ref="C3:E3"/>
    <mergeCell ref="F3:H3"/>
    <mergeCell ref="C5:E5"/>
    <mergeCell ref="A6:B6"/>
    <mergeCell ref="F6:H6"/>
    <mergeCell ref="C6:E6"/>
    <mergeCell ref="A4:B4"/>
    <mergeCell ref="C4:E4"/>
    <mergeCell ref="A5:B5"/>
    <mergeCell ref="B38:C38"/>
    <mergeCell ref="G34:H34"/>
    <mergeCell ref="F7:H7"/>
    <mergeCell ref="A10:J10"/>
    <mergeCell ref="A16:F16"/>
    <mergeCell ref="B21:D21"/>
    <mergeCell ref="G21:J21"/>
    <mergeCell ref="A20:J20"/>
    <mergeCell ref="A15:F15"/>
    <mergeCell ref="A7:B7"/>
    <mergeCell ref="C7:E7"/>
    <mergeCell ref="A12:E12"/>
    <mergeCell ref="A13:G13"/>
    <mergeCell ref="A14:G14"/>
    <mergeCell ref="C8:E8"/>
    <mergeCell ref="B37:C37"/>
    <mergeCell ref="G31:H31"/>
    <mergeCell ref="A8:B8"/>
    <mergeCell ref="F8:H8"/>
    <mergeCell ref="J35:K35"/>
    <mergeCell ref="J36:K36"/>
    <mergeCell ref="B35:C35"/>
    <mergeCell ref="B36:C36"/>
  </mergeCells>
  <conditionalFormatting sqref="I34">
    <cfRule type="expression" dxfId="49" priority="4">
      <formula>"SI I34 &gt; K34"</formula>
    </cfRule>
    <cfRule type="cellIs" dxfId="48" priority="5" operator="greaterThan">
      <formula>"K34"</formula>
    </cfRule>
    <cfRule type="cellIs" dxfId="47" priority="39" operator="greaterThan">
      <formula>"K29"</formula>
    </cfRule>
  </conditionalFormatting>
  <conditionalFormatting sqref="J35:K35">
    <cfRule type="containsText" dxfId="46" priority="37" stopIfTrue="1" operator="containsText" text="Répartition incorrecte">
      <formula>NOT(ISERROR(SEARCH("Répartition incorrecte",J35)))</formula>
    </cfRule>
    <cfRule type="containsText" dxfId="45" priority="38" stopIfTrue="1" operator="containsText" text="Répartition correcte">
      <formula>NOT(ISERROR(SEARCH("Répartition correcte",J35)))</formula>
    </cfRule>
    <cfRule type="containsText" dxfId="44" priority="50" operator="containsText" text="Répartition incorrecte">
      <formula>NOT(ISERROR(SEARCH("Répartition incorrecte",J35)))</formula>
    </cfRule>
    <cfRule type="containsText" dxfId="43" priority="51" operator="containsText" text="Répartition correcte">
      <formula>NOT(ISERROR(SEARCH("Répartition correcte",J35)))</formula>
    </cfRule>
  </conditionalFormatting>
  <conditionalFormatting sqref="J36:K36">
    <cfRule type="containsText" dxfId="42" priority="34" stopIfTrue="1" operator="containsText" text="Répartition correcte">
      <formula>NOT(ISERROR(SEARCH("Répartition correcte",J36)))</formula>
    </cfRule>
    <cfRule type="containsText" dxfId="41" priority="35" stopIfTrue="1" operator="containsText" text="Répartiotion correcte">
      <formula>NOT(ISERROR(SEARCH("Répartiotion correcte",J36)))</formula>
    </cfRule>
    <cfRule type="containsText" dxfId="40" priority="36" stopIfTrue="1" operator="containsText" text="Répartition incorrecte">
      <formula>NOT(ISERROR(SEARCH("Répartition incorrecte",J36)))</formula>
    </cfRule>
    <cfRule type="containsText" dxfId="39" priority="46" operator="containsText" text="Répartition incorrecte">
      <formula>NOT(ISERROR(SEARCH("Répartition incorrecte",J36)))</formula>
    </cfRule>
    <cfRule type="containsText" dxfId="38" priority="47" operator="containsText" text="Répartition incorrecte">
      <formula>NOT(ISERROR(SEARCH("Répartition incorrecte",J36)))</formula>
    </cfRule>
    <cfRule type="containsText" dxfId="37" priority="48" operator="containsText" text="Répartition correcte">
      <formula>NOT(ISERROR(SEARCH("Répartition correcte",J36)))</formula>
    </cfRule>
    <cfRule type="containsText" dxfId="36" priority="49" operator="containsText" text="Répartition correcte">
      <formula>NOT(ISERROR(SEARCH("Répartition correcte",J36)))</formula>
    </cfRule>
  </conditionalFormatting>
  <conditionalFormatting sqref="H35">
    <cfRule type="cellIs" dxfId="35" priority="41" operator="greaterThanOrEqual">
      <formula>"H13"</formula>
    </cfRule>
    <cfRule type="cellIs" dxfId="34" priority="42" operator="greaterThan">
      <formula>"K29"</formula>
    </cfRule>
    <cfRule type="cellIs" dxfId="33" priority="43" operator="greaterThan">
      <formula>"K29"</formula>
    </cfRule>
    <cfRule type="cellIs" dxfId="32" priority="45" operator="greaterThan">
      <formula>"25%*D31"</formula>
    </cfRule>
  </conditionalFormatting>
  <conditionalFormatting sqref="I32">
    <cfRule type="cellIs" dxfId="31" priority="44" operator="greaterThan">
      <formula>"K29"</formula>
    </cfRule>
  </conditionalFormatting>
  <conditionalFormatting sqref="I33">
    <cfRule type="cellIs" dxfId="30" priority="40" operator="greaterThan">
      <formula>"K29"</formula>
    </cfRule>
  </conditionalFormatting>
  <conditionalFormatting sqref="I35">
    <cfRule type="cellIs" dxfId="29" priority="32" stopIfTrue="1" operator="lessThan">
      <formula>0.2501</formula>
    </cfRule>
    <cfRule type="cellIs" dxfId="28" priority="33" stopIfTrue="1" operator="greaterThan">
      <formula>0.25</formula>
    </cfRule>
  </conditionalFormatting>
  <conditionalFormatting sqref="I36">
    <cfRule type="cellIs" dxfId="27" priority="7" stopIfTrue="1" operator="greaterThan">
      <formula>0.6</formula>
    </cfRule>
    <cfRule type="cellIs" dxfId="26" priority="8" stopIfTrue="1" operator="lessThan">
      <formula>0.6</formula>
    </cfRule>
    <cfRule type="cellIs" dxfId="25" priority="9" stopIfTrue="1" operator="lessThan">
      <formula>0.5842</formula>
    </cfRule>
    <cfRule type="cellIs" dxfId="24" priority="10" stopIfTrue="1" operator="lessThan">
      <formula>0.006</formula>
    </cfRule>
    <cfRule type="cellIs" dxfId="23" priority="11" stopIfTrue="1" operator="greaterThan">
      <formula>0.0059</formula>
    </cfRule>
    <cfRule type="cellIs" dxfId="22" priority="12" stopIfTrue="1" operator="greaterThan">
      <formula>0.6</formula>
    </cfRule>
    <cfRule type="cellIs" dxfId="21" priority="30" stopIfTrue="1" operator="lessThan">
      <formula>0.6</formula>
    </cfRule>
    <cfRule type="cellIs" dxfId="20" priority="31" stopIfTrue="1" operator="greaterThan">
      <formula>0.6</formula>
    </cfRule>
  </conditionalFormatting>
  <conditionalFormatting sqref="C25">
    <cfRule type="expression" dxfId="19" priority="17" stopIfTrue="1">
      <formula>B25&gt;0</formula>
    </cfRule>
    <cfRule type="cellIs" dxfId="18" priority="28" stopIfTrue="1" operator="equal">
      <formula>0</formula>
    </cfRule>
    <cfRule type="cellIs" priority="29" stopIfTrue="1" operator="equal">
      <formula>0</formula>
    </cfRule>
  </conditionalFormatting>
  <conditionalFormatting sqref="C26">
    <cfRule type="expression" dxfId="17" priority="16" stopIfTrue="1">
      <formula>B26&gt;0</formula>
    </cfRule>
    <cfRule type="cellIs" dxfId="16" priority="27" stopIfTrue="1" operator="equal">
      <formula>0</formula>
    </cfRule>
  </conditionalFormatting>
  <conditionalFormatting sqref="C27">
    <cfRule type="expression" dxfId="15" priority="15" stopIfTrue="1">
      <formula>B27&gt;0</formula>
    </cfRule>
    <cfRule type="cellIs" dxfId="14" priority="26" stopIfTrue="1" operator="equal">
      <formula>0</formula>
    </cfRule>
  </conditionalFormatting>
  <conditionalFormatting sqref="C2:E2">
    <cfRule type="cellIs" dxfId="13" priority="25" stopIfTrue="1" operator="between">
      <formula>"A"</formula>
      <formula>"Z"</formula>
    </cfRule>
  </conditionalFormatting>
  <conditionalFormatting sqref="C3:E3">
    <cfRule type="cellIs" dxfId="12" priority="24" stopIfTrue="1" operator="greaterThan">
      <formula>0</formula>
    </cfRule>
  </conditionalFormatting>
  <conditionalFormatting sqref="C4:E4">
    <cfRule type="cellIs" dxfId="11" priority="23" stopIfTrue="1" operator="greaterThan">
      <formula>0</formula>
    </cfRule>
  </conditionalFormatting>
  <conditionalFormatting sqref="C5:E5">
    <cfRule type="cellIs" dxfId="10" priority="22" stopIfTrue="1" operator="greaterThan">
      <formula>0</formula>
    </cfRule>
  </conditionalFormatting>
  <conditionalFormatting sqref="C6:E6">
    <cfRule type="cellIs" dxfId="9" priority="21" stopIfTrue="1" operator="greaterThan">
      <formula>0</formula>
    </cfRule>
  </conditionalFormatting>
  <conditionalFormatting sqref="C7:E7">
    <cfRule type="cellIs" dxfId="8" priority="20" stopIfTrue="1" operator="between">
      <formula>"A"</formula>
      <formula>"Z"</formula>
    </cfRule>
    <cfRule type="containsText" dxfId="7" priority="3" operator="containsText" text="a….Z">
      <formula>NOT(ISERROR(SEARCH("a….Z",C7)))</formula>
    </cfRule>
    <cfRule type="cellIs" dxfId="6" priority="2" operator="greaterThan">
      <formula>0</formula>
    </cfRule>
  </conditionalFormatting>
  <conditionalFormatting sqref="C8:E8">
    <cfRule type="cellIs" dxfId="5" priority="19" stopIfTrue="1" operator="between">
      <formula>"A"</formula>
      <formula>"Z"</formula>
    </cfRule>
    <cfRule type="cellIs" dxfId="4" priority="1" operator="greaterThan">
      <formula>0</formula>
    </cfRule>
  </conditionalFormatting>
  <conditionalFormatting sqref="B25">
    <cfRule type="cellIs" dxfId="3" priority="18" stopIfTrue="1" operator="lessThan">
      <formula>0</formula>
    </cfRule>
  </conditionalFormatting>
  <conditionalFormatting sqref="C28">
    <cfRule type="expression" dxfId="2" priority="14" stopIfTrue="1">
      <formula>B28=0</formula>
    </cfRule>
  </conditionalFormatting>
  <conditionalFormatting sqref="C29">
    <cfRule type="expression" dxfId="1" priority="13" stopIfTrue="1">
      <formula>B29=0</formula>
    </cfRule>
  </conditionalFormatting>
  <conditionalFormatting sqref="C24">
    <cfRule type="expression" dxfId="0" priority="6" stopIfTrue="1">
      <formula>B24=0</formula>
    </cfRule>
  </conditionalFormatting>
  <printOptions horizontalCentered="1" verticalCentered="1"/>
  <pageMargins left="0.31496062992125984" right="0.11811023622047245" top="0.55118110236220474" bottom="0.35433070866141736" header="0.31496062992125984" footer="0.31496062992125984"/>
  <pageSetup paperSize="9" scale="92" orientation="landscape" r:id="rId1"/>
  <headerFooter>
    <oddHeader>&amp;C&amp;"-,Gras"&amp;K0070C0NATIONAUX JEU PROVENCAL - ED - CADRAGE APRES 2ème PARTIE - PRIX VAINQUEUR ET FINALISTE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E31"/>
  <sheetViews>
    <sheetView showGridLines="0" workbookViewId="0">
      <selection sqref="A1:E1"/>
    </sheetView>
  </sheetViews>
  <sheetFormatPr baseColWidth="10" defaultRowHeight="15"/>
  <cols>
    <col min="1" max="1" width="35.7109375" customWidth="1"/>
    <col min="2" max="3" width="21.7109375" customWidth="1"/>
    <col min="4" max="5" width="25.7109375" customWidth="1"/>
  </cols>
  <sheetData>
    <row r="1" spans="1:5" ht="23.25">
      <c r="A1" s="707" t="s">
        <v>146</v>
      </c>
      <c r="B1" s="707"/>
      <c r="C1" s="707"/>
      <c r="D1" s="707"/>
      <c r="E1" s="707"/>
    </row>
    <row r="2" spans="1:5" ht="21.95" customHeight="1">
      <c r="A2" s="457" t="s">
        <v>104</v>
      </c>
      <c r="B2" s="936" t="str">
        <f>IF('ED CUMUL'!C2=0,"",'ED CUMUL'!C2)</f>
        <v/>
      </c>
      <c r="C2" s="936"/>
      <c r="D2" s="458"/>
      <c r="E2" s="459"/>
    </row>
    <row r="3" spans="1:5" ht="21.95" customHeight="1">
      <c r="A3" s="289" t="s">
        <v>144</v>
      </c>
      <c r="B3" s="936" t="str">
        <f>IF('ED CUMUL'!C3=0,"",'ED CUMUL'!C3)</f>
        <v/>
      </c>
      <c r="C3" s="936"/>
      <c r="D3" s="460"/>
      <c r="E3" s="461"/>
    </row>
    <row r="4" spans="1:5" ht="21.95" customHeight="1">
      <c r="A4" s="289" t="s">
        <v>142</v>
      </c>
      <c r="B4" s="936" t="str">
        <f>IF('ED CUMUL'!C4=0,"",'ED CUMUL'!C4)</f>
        <v/>
      </c>
      <c r="C4" s="936"/>
      <c r="D4" s="460"/>
      <c r="E4" s="461"/>
    </row>
    <row r="5" spans="1:5" ht="21.95" customHeight="1">
      <c r="A5" s="289" t="s">
        <v>143</v>
      </c>
      <c r="B5" s="936" t="str">
        <f>IF('ED CUMUL'!C5=0,"",'ED CUMUL'!C5)</f>
        <v/>
      </c>
      <c r="C5" s="936"/>
      <c r="D5" s="460"/>
      <c r="E5" s="461"/>
    </row>
    <row r="6" spans="1:5" ht="21.95" customHeight="1">
      <c r="A6" s="289" t="s">
        <v>88</v>
      </c>
      <c r="B6" s="936" t="str">
        <f>IF('ED CUMUL'!C6=0,"",'ED CUMUL'!C6)</f>
        <v/>
      </c>
      <c r="C6" s="936"/>
      <c r="D6" s="460"/>
      <c r="E6" s="461"/>
    </row>
    <row r="7" spans="1:5" ht="21.95" customHeight="1">
      <c r="A7" s="462" t="s">
        <v>67</v>
      </c>
      <c r="B7" s="936" t="str">
        <f>IF('ED CUMUL'!C7=0,"",'ED CUMUL'!C7)</f>
        <v/>
      </c>
      <c r="C7" s="936"/>
      <c r="D7" s="463"/>
      <c r="E7" s="464"/>
    </row>
    <row r="8" spans="1:5" ht="21">
      <c r="A8" s="465"/>
      <c r="B8" s="466"/>
      <c r="C8" s="466"/>
      <c r="D8" s="467"/>
      <c r="E8" s="468"/>
    </row>
    <row r="9" spans="1:5" ht="18.75">
      <c r="A9" s="469" t="s">
        <v>105</v>
      </c>
      <c r="B9" s="469" t="s">
        <v>106</v>
      </c>
      <c r="C9" s="469" t="s">
        <v>41</v>
      </c>
      <c r="D9" s="716" t="s">
        <v>129</v>
      </c>
      <c r="E9" s="717"/>
    </row>
    <row r="10" spans="1:5" ht="18.75">
      <c r="A10" s="469">
        <f>SUM('ED CUMUL'!I6)</f>
        <v>0</v>
      </c>
      <c r="B10" s="36">
        <f>SUM('ED CUMUL'!J6)</f>
        <v>0</v>
      </c>
      <c r="C10" s="37">
        <f>SUM('ED CUMUL'!K6)</f>
        <v>0</v>
      </c>
      <c r="D10" s="718" t="s">
        <v>135</v>
      </c>
      <c r="E10" s="719"/>
    </row>
    <row r="11" spans="1:5" ht="18.75">
      <c r="A11" s="469" t="s">
        <v>107</v>
      </c>
      <c r="B11" s="875">
        <f>SUM('ED CUMUL'!I2)</f>
        <v>0</v>
      </c>
      <c r="C11" s="875"/>
      <c r="D11" s="288" t="s">
        <v>84</v>
      </c>
      <c r="E11" s="470" t="e">
        <f>C26/B12</f>
        <v>#DIV/0!</v>
      </c>
    </row>
    <row r="12" spans="1:5" ht="18.75">
      <c r="A12" s="471" t="s">
        <v>108</v>
      </c>
      <c r="B12" s="876">
        <f>SUM('ED CUMUL'!K7)</f>
        <v>0</v>
      </c>
      <c r="C12" s="876"/>
      <c r="D12" s="288" t="s">
        <v>127</v>
      </c>
      <c r="E12" s="470">
        <f>C27/C26</f>
        <v>1</v>
      </c>
    </row>
    <row r="13" spans="1:5" ht="23.25">
      <c r="A13" s="877"/>
      <c r="B13" s="878"/>
      <c r="C13" s="878"/>
      <c r="D13" s="878"/>
      <c r="E13" s="879"/>
    </row>
    <row r="14" spans="1:5" ht="23.25">
      <c r="A14" s="872" t="s">
        <v>109</v>
      </c>
      <c r="B14" s="873"/>
      <c r="C14" s="873"/>
      <c r="D14" s="873"/>
      <c r="E14" s="874"/>
    </row>
    <row r="15" spans="1:5" ht="42" customHeight="1">
      <c r="A15" s="472" t="s">
        <v>110</v>
      </c>
      <c r="B15" s="473" t="s">
        <v>111</v>
      </c>
      <c r="C15" s="473" t="s">
        <v>92</v>
      </c>
      <c r="D15" s="474" t="s">
        <v>112</v>
      </c>
      <c r="E15" s="473" t="s">
        <v>138</v>
      </c>
    </row>
    <row r="16" spans="1:5" ht="21">
      <c r="A16" s="475" t="s">
        <v>95</v>
      </c>
      <c r="B16" s="31">
        <f>SUM('ED CUMUL'!B23)</f>
        <v>0</v>
      </c>
      <c r="C16" s="32">
        <f>SUM('ED CUMUL'!C23)</f>
        <v>0</v>
      </c>
      <c r="D16" s="33">
        <f>SUM('ED CUMUL'!D23)</f>
        <v>0</v>
      </c>
      <c r="E16" s="33">
        <f>SUM('ED CUMUL'!E23)</f>
        <v>0</v>
      </c>
    </row>
    <row r="17" spans="1:5" ht="21">
      <c r="A17" s="475" t="s">
        <v>114</v>
      </c>
      <c r="B17" s="31">
        <f>SUM('ED CUMUL'!B24)</f>
        <v>0</v>
      </c>
      <c r="C17" s="32">
        <f>SUM('ED CUMUL'!C24)</f>
        <v>30</v>
      </c>
      <c r="D17" s="33">
        <f>SUM('ED CUMUL'!D24)</f>
        <v>0</v>
      </c>
      <c r="E17" s="33">
        <f>SUM('ED CUMUL'!E24)</f>
        <v>0</v>
      </c>
    </row>
    <row r="18" spans="1:5" ht="21">
      <c r="A18" s="475" t="s">
        <v>96</v>
      </c>
      <c r="B18" s="31">
        <f>SUM('ED CUMUL'!B25)</f>
        <v>-8</v>
      </c>
      <c r="C18" s="32">
        <f>SUM('ED CUMUL'!C25)</f>
        <v>0</v>
      </c>
      <c r="D18" s="33">
        <f>SUM('ED CUMUL'!D25)</f>
        <v>0</v>
      </c>
      <c r="E18" s="33">
        <f>SUM('ED CUMUL'!E25)</f>
        <v>0</v>
      </c>
    </row>
    <row r="19" spans="1:5" ht="21">
      <c r="A19" s="475" t="s">
        <v>97</v>
      </c>
      <c r="B19" s="31">
        <f>SUM('ED CUMUL'!B26)</f>
        <v>0</v>
      </c>
      <c r="C19" s="32">
        <f>SUM('ED CUMUL'!C26)</f>
        <v>0</v>
      </c>
      <c r="D19" s="33">
        <f>SUM('ED CUMUL'!D26)</f>
        <v>0</v>
      </c>
      <c r="E19" s="33">
        <f>SUM('ED CUMUL'!E26)</f>
        <v>0</v>
      </c>
    </row>
    <row r="20" spans="1:5" ht="21">
      <c r="A20" s="475" t="s">
        <v>98</v>
      </c>
      <c r="B20" s="31">
        <f>SUM('ED CUMUL'!B27)</f>
        <v>0</v>
      </c>
      <c r="C20" s="32">
        <f>SUM('ED CUMUL'!C27)</f>
        <v>0</v>
      </c>
      <c r="D20" s="33">
        <f>SUM('ED CUMUL'!D27)</f>
        <v>0</v>
      </c>
      <c r="E20" s="33">
        <f>SUM('ED CUMUL'!E27)</f>
        <v>0</v>
      </c>
    </row>
    <row r="21" spans="1:5" ht="21">
      <c r="A21" s="476" t="s">
        <v>99</v>
      </c>
      <c r="B21" s="31">
        <f>SUM('ED CUMUL'!B28)</f>
        <v>0</v>
      </c>
      <c r="C21" s="32">
        <f>SUM('ED CUMUL'!C28)</f>
        <v>90</v>
      </c>
      <c r="D21" s="33">
        <f>SUM('ED CUMUL'!D28)</f>
        <v>0</v>
      </c>
      <c r="E21" s="33">
        <f>SUM('ED CUMUL'!E28)</f>
        <v>0</v>
      </c>
    </row>
    <row r="22" spans="1:5" ht="21">
      <c r="A22" s="476" t="s">
        <v>100</v>
      </c>
      <c r="B22" s="31">
        <f>SUM('ED CUMUL'!B29)</f>
        <v>0</v>
      </c>
      <c r="C22" s="32">
        <f>SUM('ED CUMUL'!C29)</f>
        <v>210</v>
      </c>
      <c r="D22" s="33">
        <f>SUM('ED CUMUL'!D29)</f>
        <v>0</v>
      </c>
      <c r="E22" s="33">
        <f>SUM('ED CUMUL'!E29)</f>
        <v>0</v>
      </c>
    </row>
    <row r="23" spans="1:5" ht="21">
      <c r="A23" s="476" t="s">
        <v>115</v>
      </c>
      <c r="B23" s="31">
        <f>SUM('ED CUMUL'!B30)</f>
        <v>4</v>
      </c>
      <c r="C23" s="32">
        <f>SUM('ED CUMUL'!C30)</f>
        <v>0</v>
      </c>
      <c r="D23" s="33">
        <f>SUM('ED CUMUL'!D30)</f>
        <v>0</v>
      </c>
      <c r="E23" s="33">
        <f>SUM('ED CUMUL'!E30)</f>
        <v>0</v>
      </c>
    </row>
    <row r="24" spans="1:5" ht="21">
      <c r="A24" s="476" t="s">
        <v>71</v>
      </c>
      <c r="B24" s="31">
        <f>SUM('ED CUMUL'!B31)</f>
        <v>2</v>
      </c>
      <c r="C24" s="32">
        <f>SUM('ED CUMUL'!C31)</f>
        <v>0</v>
      </c>
      <c r="D24" s="33">
        <f>SUM('ED CUMUL'!D31)</f>
        <v>0</v>
      </c>
      <c r="E24" s="33">
        <f>SUM('ED CUMUL'!E31)</f>
        <v>0</v>
      </c>
    </row>
    <row r="25" spans="1:5" ht="21">
      <c r="A25" s="476" t="s">
        <v>101</v>
      </c>
      <c r="B25" s="31">
        <f>SUM('ED CUMUL'!B32)</f>
        <v>1</v>
      </c>
      <c r="C25" s="32">
        <f>SUM('ED CUMUL'!C32)</f>
        <v>0</v>
      </c>
      <c r="D25" s="33">
        <f>SUM('ED CUMUL'!D32)</f>
        <v>0</v>
      </c>
      <c r="E25" s="33">
        <f>SUM('ED CUMUL'!E32)</f>
        <v>0</v>
      </c>
    </row>
    <row r="26" spans="1:5" ht="18.75">
      <c r="A26" s="477"/>
      <c r="B26" s="478"/>
      <c r="C26" s="622">
        <f>SUM(C16:C25)</f>
        <v>330</v>
      </c>
      <c r="D26" s="479">
        <f>SUM(D15:D25)</f>
        <v>0</v>
      </c>
      <c r="E26" s="34"/>
    </row>
    <row r="27" spans="1:5" ht="21">
      <c r="A27" s="480"/>
      <c r="B27" s="481"/>
      <c r="C27" s="623">
        <f>SUM(C16:C24)</f>
        <v>330</v>
      </c>
      <c r="D27" s="482"/>
      <c r="E27" s="483"/>
    </row>
    <row r="28" spans="1:5" ht="18.75">
      <c r="A28" s="484"/>
      <c r="B28" s="370" t="s">
        <v>102</v>
      </c>
      <c r="C28" s="370" t="s">
        <v>113</v>
      </c>
      <c r="D28" s="35">
        <f>SUM('ED CUMUL'!D35)</f>
        <v>0</v>
      </c>
      <c r="E28" s="485">
        <v>8</v>
      </c>
    </row>
    <row r="29" spans="1:5" ht="18.75">
      <c r="A29" s="484"/>
      <c r="B29" s="391" t="s">
        <v>103</v>
      </c>
      <c r="C29" s="370" t="s">
        <v>113</v>
      </c>
      <c r="D29" s="35">
        <f>SUM('ED CUMUL'!D36)</f>
        <v>0</v>
      </c>
      <c r="E29" s="9"/>
    </row>
    <row r="30" spans="1:5">
      <c r="A30" s="332"/>
      <c r="B30" s="1"/>
      <c r="C30" s="1"/>
      <c r="D30" s="486"/>
      <c r="E30" s="1"/>
    </row>
    <row r="31" spans="1:5">
      <c r="A31" s="332"/>
      <c r="B31" s="1"/>
      <c r="C31" s="1"/>
      <c r="D31" s="487"/>
      <c r="E31" s="1"/>
    </row>
  </sheetData>
  <sheetProtection algorithmName="SHA-512" hashValue="WrebWxzasPyQIgE7yBFptoPkX6FrhuoOVh/fC6wvzOOiaq8FCI9sWCvIwCKwLP2IVev6rSAoj13O1PalfhSomw==" saltValue="mgNKHaxrYJOchfKL+fKl0Q==" spinCount="100000" sheet="1" objects="1" scenarios="1"/>
  <mergeCells count="13">
    <mergeCell ref="A14:E14"/>
    <mergeCell ref="A1:E1"/>
    <mergeCell ref="B2:C2"/>
    <mergeCell ref="B3:C3"/>
    <mergeCell ref="B6:C6"/>
    <mergeCell ref="B7:C7"/>
    <mergeCell ref="B11:C11"/>
    <mergeCell ref="B4:C4"/>
    <mergeCell ref="B5:C5"/>
    <mergeCell ref="D9:E9"/>
    <mergeCell ref="D10:E10"/>
    <mergeCell ref="B12:C12"/>
    <mergeCell ref="A13:E13"/>
  </mergeCells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85" orientation="landscape" r:id="rId1"/>
  <headerFooter>
    <oddHeader>&amp;C&amp;"-,Gras"&amp;K0070C0NATIONAUX JEU PROVENCAL - ED - CADRAGE APRES 2ème PARTIE - PRIX VAINQUEURS ET FINALISTES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/>
  <dimension ref="A1:H241"/>
  <sheetViews>
    <sheetView showGridLines="0" zoomScaleNormal="100" zoomScaleSheetLayoutView="100" workbookViewId="0">
      <selection sqref="A1:A3"/>
    </sheetView>
  </sheetViews>
  <sheetFormatPr baseColWidth="10" defaultColWidth="14.7109375" defaultRowHeight="18" customHeight="1"/>
  <cols>
    <col min="1" max="1" width="23.7109375" style="1" customWidth="1"/>
    <col min="2" max="2" width="30.140625" style="332" customWidth="1"/>
    <col min="3" max="3" width="15.28515625" style="1" customWidth="1"/>
    <col min="4" max="4" width="15.28515625" style="332" customWidth="1"/>
    <col min="5" max="5" width="10.28515625" style="1" customWidth="1"/>
    <col min="6" max="6" width="11.140625" style="1" customWidth="1"/>
    <col min="7" max="7" width="23.140625" style="1" customWidth="1"/>
    <col min="8" max="16384" width="14.7109375" style="1"/>
  </cols>
  <sheetData>
    <row r="1" spans="1:8" ht="18" customHeight="1">
      <c r="A1" s="850"/>
      <c r="B1" s="791" t="s">
        <v>171</v>
      </c>
      <c r="C1" s="791"/>
      <c r="D1" s="791"/>
      <c r="E1" s="791"/>
      <c r="F1" s="791"/>
      <c r="G1" s="2"/>
      <c r="H1" s="2"/>
    </row>
    <row r="2" spans="1:8" ht="18" customHeight="1">
      <c r="A2" s="850"/>
      <c r="B2" s="851" t="s">
        <v>61</v>
      </c>
      <c r="C2" s="851"/>
      <c r="D2" s="851"/>
      <c r="E2" s="851"/>
      <c r="F2" s="851"/>
      <c r="G2" s="3"/>
      <c r="H2" s="3"/>
    </row>
    <row r="3" spans="1:8" ht="18" customHeight="1">
      <c r="A3" s="850"/>
      <c r="B3" s="851" t="s">
        <v>0</v>
      </c>
      <c r="C3" s="851"/>
      <c r="D3" s="851"/>
      <c r="E3" s="851"/>
      <c r="F3" s="851"/>
      <c r="G3" s="4"/>
      <c r="H3" s="4"/>
    </row>
    <row r="4" spans="1:8" ht="18" customHeight="1">
      <c r="A4" s="311"/>
      <c r="B4" s="313"/>
      <c r="C4" s="313"/>
      <c r="D4" s="313"/>
      <c r="E4" s="313"/>
      <c r="F4" s="313"/>
      <c r="G4" s="4"/>
      <c r="H4" s="4"/>
    </row>
    <row r="5" spans="1:8" ht="18" customHeight="1">
      <c r="A5" s="852" t="s">
        <v>123</v>
      </c>
      <c r="B5" s="852"/>
      <c r="C5" s="852"/>
      <c r="D5" s="852"/>
      <c r="E5" s="852"/>
      <c r="F5" s="852"/>
      <c r="G5" s="5"/>
      <c r="H5" s="5"/>
    </row>
    <row r="6" spans="1:8" ht="18" customHeight="1">
      <c r="A6" s="853" t="s">
        <v>151</v>
      </c>
      <c r="B6" s="854"/>
      <c r="C6" s="854"/>
      <c r="D6" s="854"/>
      <c r="E6" s="854"/>
      <c r="F6" s="855"/>
      <c r="G6" s="5"/>
      <c r="H6" s="5"/>
    </row>
    <row r="7" spans="1:8" ht="18" customHeight="1">
      <c r="A7" s="851" t="s">
        <v>149</v>
      </c>
      <c r="B7" s="331" t="s">
        <v>58</v>
      </c>
      <c r="C7" s="315" t="str">
        <f>IF('ED CUMUL'!C3=0,"",'ED CUMUL'!C3)</f>
        <v/>
      </c>
      <c r="D7" s="488"/>
      <c r="F7" s="316"/>
    </row>
    <row r="8" spans="1:8" ht="18" customHeight="1">
      <c r="A8" s="851"/>
      <c r="B8" s="331" t="s">
        <v>56</v>
      </c>
      <c r="C8" s="315" t="str">
        <f>IF('ED CUMUL'!C4=0,"",'ED CUMUL'!C4)</f>
        <v/>
      </c>
      <c r="D8" s="488"/>
      <c r="F8" s="316"/>
    </row>
    <row r="9" spans="1:8" ht="18" customHeight="1">
      <c r="A9" s="851"/>
      <c r="B9" s="331" t="s">
        <v>69</v>
      </c>
      <c r="C9" s="315" t="str">
        <f>IF('ED CUMUL'!C5=0,"",'ED CUMUL'!C5)</f>
        <v/>
      </c>
      <c r="D9" s="488"/>
    </row>
    <row r="10" spans="1:8" ht="18" customHeight="1">
      <c r="A10" s="851"/>
      <c r="B10" s="331" t="s">
        <v>8</v>
      </c>
      <c r="C10" s="315" t="str">
        <f>IF('ED CUMUL'!C6=0,"",'ED CUMUL'!C6)</f>
        <v/>
      </c>
      <c r="D10" s="488"/>
    </row>
    <row r="11" spans="1:8" ht="18" customHeight="1">
      <c r="A11" s="840"/>
      <c r="B11" s="840"/>
      <c r="C11" s="840"/>
      <c r="D11" s="319"/>
      <c r="E11" s="320"/>
    </row>
    <row r="12" spans="1:8" ht="18" customHeight="1">
      <c r="A12" s="841" t="s">
        <v>68</v>
      </c>
      <c r="B12" s="842"/>
      <c r="C12" s="73"/>
      <c r="D12" s="321" t="s">
        <v>67</v>
      </c>
      <c r="E12" s="893" t="str">
        <f>IF('ED CUMUL'!C7=0,"",'ED CUMUL'!C7)</f>
        <v/>
      </c>
      <c r="F12" s="894"/>
    </row>
    <row r="13" spans="1:8" ht="18" customHeight="1">
      <c r="A13" s="845" t="s">
        <v>54</v>
      </c>
      <c r="B13" s="846"/>
      <c r="C13" s="846"/>
      <c r="D13" s="847"/>
      <c r="E13" s="848"/>
      <c r="F13" s="849"/>
    </row>
    <row r="14" spans="1:8" ht="18" customHeight="1">
      <c r="A14" s="322"/>
      <c r="B14" s="324" t="s">
        <v>51</v>
      </c>
      <c r="C14" s="324" t="s">
        <v>163</v>
      </c>
      <c r="D14" s="831" t="s">
        <v>66</v>
      </c>
      <c r="E14" s="832"/>
      <c r="F14" s="833"/>
    </row>
    <row r="15" spans="1:8" ht="18" customHeight="1">
      <c r="A15" s="325" t="s">
        <v>52</v>
      </c>
      <c r="B15" s="489" t="str">
        <f>IF('ED CUMUL'!C2=0,"",'ED CUMUL'!C2)</f>
        <v/>
      </c>
      <c r="C15" s="76"/>
      <c r="D15" s="748"/>
      <c r="E15" s="834"/>
      <c r="F15" s="749"/>
    </row>
    <row r="16" spans="1:8" ht="18" customHeight="1">
      <c r="A16" s="325" t="s">
        <v>53</v>
      </c>
      <c r="B16" s="75"/>
      <c r="C16" s="76"/>
      <c r="D16" s="748"/>
      <c r="E16" s="834"/>
      <c r="F16" s="749"/>
    </row>
    <row r="17" spans="1:6" ht="18" customHeight="1">
      <c r="A17" s="325" t="s">
        <v>40</v>
      </c>
      <c r="B17" s="489" t="str">
        <f>IF('ED CUMUL'!C8=0,"",'ED CUMUL'!C8)</f>
        <v/>
      </c>
      <c r="C17" s="183"/>
      <c r="D17" s="748"/>
      <c r="E17" s="834"/>
      <c r="F17" s="749"/>
    </row>
    <row r="18" spans="1:6" ht="18" customHeight="1">
      <c r="A18" s="835" t="s">
        <v>72</v>
      </c>
      <c r="B18" s="836"/>
      <c r="C18" s="837"/>
      <c r="D18" s="838"/>
      <c r="E18" s="837"/>
      <c r="F18" s="838"/>
    </row>
    <row r="19" spans="1:6" ht="18" customHeight="1">
      <c r="A19" s="817" t="s">
        <v>76</v>
      </c>
      <c r="B19" s="818"/>
      <c r="C19" s="818"/>
      <c r="D19" s="819"/>
    </row>
    <row r="20" spans="1:6" ht="18" customHeight="1">
      <c r="A20" s="328" t="s">
        <v>118</v>
      </c>
      <c r="B20" s="318" t="str">
        <f>IF('ED CUMUL'!F12=3,"X","")</f>
        <v>X</v>
      </c>
      <c r="C20" s="330" t="s">
        <v>75</v>
      </c>
      <c r="D20" s="77"/>
    </row>
    <row r="21" spans="1:6" ht="18" customHeight="1">
      <c r="A21" s="328" t="s">
        <v>119</v>
      </c>
      <c r="B21" s="318" t="str">
        <f>IF('ED CUMUL'!F12=2,"X","")</f>
        <v/>
      </c>
      <c r="C21" s="330" t="s">
        <v>120</v>
      </c>
      <c r="D21" s="77"/>
    </row>
    <row r="22" spans="1:6" ht="18" customHeight="1">
      <c r="A22" s="328" t="s">
        <v>77</v>
      </c>
      <c r="B22" s="318" t="str">
        <f>IF('ED CUMUL'!F12=1,"X","")</f>
        <v/>
      </c>
      <c r="C22" s="330" t="s">
        <v>65</v>
      </c>
      <c r="D22" s="77"/>
    </row>
    <row r="23" spans="1:6" ht="18" customHeight="1">
      <c r="A23" s="328"/>
      <c r="B23" s="318"/>
      <c r="C23" s="330" t="s">
        <v>78</v>
      </c>
      <c r="D23" s="77"/>
    </row>
    <row r="24" spans="1:6" ht="18" customHeight="1">
      <c r="A24" s="331"/>
      <c r="B24" s="311"/>
      <c r="C24" s="332"/>
      <c r="D24" s="311"/>
    </row>
    <row r="25" spans="1:6" ht="18" customHeight="1">
      <c r="A25" s="820"/>
      <c r="B25" s="820"/>
      <c r="C25" s="333"/>
    </row>
    <row r="26" spans="1:6" ht="18" customHeight="1">
      <c r="A26" s="821" t="s">
        <v>10</v>
      </c>
      <c r="B26" s="822"/>
      <c r="C26" s="823" t="s">
        <v>38</v>
      </c>
      <c r="D26" s="824"/>
      <c r="E26" s="824"/>
    </row>
    <row r="27" spans="1:6" ht="18" customHeight="1">
      <c r="A27" s="334" t="s">
        <v>11</v>
      </c>
      <c r="B27" s="78"/>
      <c r="C27" s="825"/>
      <c r="D27" s="826"/>
      <c r="E27" s="827"/>
    </row>
    <row r="28" spans="1:6" ht="18" customHeight="1">
      <c r="A28" s="335" t="s">
        <v>12</v>
      </c>
      <c r="B28" s="79"/>
      <c r="C28" s="828"/>
      <c r="D28" s="829"/>
      <c r="E28" s="830"/>
    </row>
    <row r="29" spans="1:6" ht="18" customHeight="1">
      <c r="A29" s="312"/>
      <c r="B29" s="490"/>
      <c r="C29" s="491"/>
      <c r="D29" s="491"/>
      <c r="E29" s="491"/>
    </row>
    <row r="30" spans="1:6" ht="18" customHeight="1">
      <c r="A30" s="803" t="s">
        <v>73</v>
      </c>
      <c r="B30" s="803"/>
      <c r="C30" s="803"/>
      <c r="D30" s="803"/>
      <c r="E30" s="803"/>
      <c r="F30" s="803"/>
    </row>
    <row r="31" spans="1:6" ht="18" customHeight="1">
      <c r="A31" s="811" t="s">
        <v>62</v>
      </c>
      <c r="B31" s="811"/>
      <c r="C31" s="812"/>
      <c r="D31" s="80"/>
      <c r="E31" s="338"/>
      <c r="F31" s="338"/>
    </row>
    <row r="32" spans="1:6" ht="18" customHeight="1">
      <c r="A32" s="813" t="s">
        <v>28</v>
      </c>
      <c r="B32" s="813"/>
      <c r="C32" s="813"/>
      <c r="D32" s="813"/>
      <c r="E32" s="813"/>
      <c r="F32" s="813"/>
    </row>
    <row r="33" spans="1:7" ht="18" customHeight="1">
      <c r="A33" s="804"/>
      <c r="B33" s="805"/>
      <c r="C33" s="805"/>
      <c r="D33" s="805"/>
      <c r="E33" s="805"/>
      <c r="F33" s="806"/>
    </row>
    <row r="34" spans="1:7" ht="18" customHeight="1">
      <c r="A34" s="783" t="s">
        <v>57</v>
      </c>
      <c r="B34" s="783"/>
      <c r="C34" s="783"/>
      <c r="D34" s="783"/>
      <c r="E34" s="783"/>
      <c r="F34" s="783"/>
    </row>
    <row r="35" spans="1:7" ht="18" customHeight="1">
      <c r="A35" s="804"/>
      <c r="B35" s="805"/>
      <c r="C35" s="805"/>
      <c r="D35" s="805"/>
      <c r="E35" s="805"/>
      <c r="F35" s="806"/>
      <c r="G35" s="20"/>
    </row>
    <row r="36" spans="1:7" ht="18" customHeight="1">
      <c r="A36" s="814" t="s">
        <v>37</v>
      </c>
      <c r="B36" s="814"/>
      <c r="C36" s="815" t="str">
        <f>IF(B16=0,"",B16)</f>
        <v/>
      </c>
      <c r="D36" s="816"/>
    </row>
    <row r="37" spans="1:7" ht="18" customHeight="1">
      <c r="A37" s="800" t="s">
        <v>27</v>
      </c>
      <c r="B37" s="800"/>
      <c r="C37" s="801" t="str">
        <f>C36</f>
        <v/>
      </c>
      <c r="D37" s="802"/>
    </row>
    <row r="38" spans="1:7" ht="18" customHeight="1">
      <c r="A38" s="339"/>
      <c r="B38" s="339"/>
      <c r="C38" s="340"/>
      <c r="D38" s="340"/>
    </row>
    <row r="39" spans="1:7" ht="18" customHeight="1">
      <c r="A39" s="803" t="s">
        <v>63</v>
      </c>
      <c r="B39" s="803"/>
      <c r="C39" s="803"/>
      <c r="D39" s="803"/>
      <c r="E39" s="803"/>
      <c r="F39" s="803"/>
    </row>
    <row r="40" spans="1:7" ht="18" customHeight="1">
      <c r="A40" s="804"/>
      <c r="B40" s="805"/>
      <c r="C40" s="805"/>
      <c r="D40" s="805"/>
      <c r="E40" s="805"/>
      <c r="F40" s="806"/>
    </row>
    <row r="41" spans="1:7" ht="18" customHeight="1">
      <c r="A41" s="807" t="s">
        <v>79</v>
      </c>
      <c r="B41" s="808"/>
      <c r="C41" s="809" t="str">
        <f>IF('ED CUMUL'!C2=0,"",'ED CUMUL'!C2)</f>
        <v/>
      </c>
      <c r="D41" s="810"/>
    </row>
    <row r="42" spans="1:7" ht="18" customHeight="1">
      <c r="A42" s="792" t="s">
        <v>64</v>
      </c>
      <c r="B42" s="793"/>
      <c r="C42" s="794" t="str">
        <f>C41</f>
        <v/>
      </c>
      <c r="D42" s="795"/>
    </row>
    <row r="43" spans="1:7" ht="18" customHeight="1">
      <c r="A43" s="333"/>
      <c r="B43" s="341"/>
      <c r="D43" s="341"/>
      <c r="E43" s="341"/>
      <c r="F43" s="341"/>
    </row>
    <row r="44" spans="1:7" ht="18" customHeight="1" thickBot="1">
      <c r="A44" s="796" t="s">
        <v>15</v>
      </c>
      <c r="B44" s="797"/>
      <c r="C44" s="797"/>
      <c r="D44" s="797"/>
      <c r="E44" s="797"/>
      <c r="F44" s="797"/>
    </row>
    <row r="45" spans="1:7" ht="18" customHeight="1" thickTop="1">
      <c r="A45" s="342" t="s">
        <v>1</v>
      </c>
      <c r="B45" s="343" t="s">
        <v>2</v>
      </c>
      <c r="C45" s="764" t="s">
        <v>3</v>
      </c>
      <c r="D45" s="343" t="s">
        <v>1</v>
      </c>
      <c r="E45" s="766" t="s">
        <v>4</v>
      </c>
      <c r="F45" s="798"/>
    </row>
    <row r="46" spans="1:7" ht="18" customHeight="1" thickBot="1">
      <c r="A46" s="344" t="s">
        <v>5</v>
      </c>
      <c r="B46" s="345" t="s">
        <v>6</v>
      </c>
      <c r="C46" s="765"/>
      <c r="D46" s="345" t="s">
        <v>7</v>
      </c>
      <c r="E46" s="767"/>
      <c r="F46" s="799"/>
    </row>
    <row r="47" spans="1:7" ht="18" customHeight="1" thickTop="1" thickBot="1">
      <c r="A47" s="732" t="s">
        <v>48</v>
      </c>
      <c r="B47" s="733"/>
      <c r="C47" s="733"/>
      <c r="D47" s="733"/>
      <c r="E47" s="733"/>
      <c r="F47" s="734"/>
    </row>
    <row r="48" spans="1:7" ht="18" customHeight="1" thickTop="1">
      <c r="A48" s="81"/>
      <c r="B48" s="82"/>
      <c r="C48" s="82"/>
      <c r="D48" s="83"/>
      <c r="E48" s="720"/>
      <c r="F48" s="346"/>
    </row>
    <row r="49" spans="1:6" ht="18" customHeight="1">
      <c r="A49" s="84"/>
      <c r="B49" s="85"/>
      <c r="C49" s="85"/>
      <c r="D49" s="86"/>
      <c r="E49" s="721"/>
      <c r="F49" s="347"/>
    </row>
    <row r="50" spans="1:6" ht="18" customHeight="1" thickBot="1">
      <c r="A50" s="87"/>
      <c r="B50" s="88"/>
      <c r="C50" s="88"/>
      <c r="D50" s="89"/>
      <c r="E50" s="722"/>
      <c r="F50" s="348"/>
    </row>
    <row r="51" spans="1:6" ht="18" customHeight="1" thickTop="1">
      <c r="A51" s="90"/>
      <c r="B51" s="91"/>
      <c r="C51" s="91"/>
      <c r="D51" s="92"/>
      <c r="E51" s="720"/>
      <c r="F51" s="349"/>
    </row>
    <row r="52" spans="1:6" ht="18" customHeight="1">
      <c r="A52" s="93"/>
      <c r="B52" s="94"/>
      <c r="C52" s="94"/>
      <c r="D52" s="95"/>
      <c r="E52" s="721"/>
      <c r="F52" s="350"/>
    </row>
    <row r="53" spans="1:6" ht="18" customHeight="1" thickBot="1">
      <c r="A53" s="96"/>
      <c r="B53" s="97"/>
      <c r="C53" s="97"/>
      <c r="D53" s="98"/>
      <c r="E53" s="722"/>
      <c r="F53" s="351"/>
    </row>
    <row r="54" spans="1:6" ht="18" customHeight="1" thickTop="1">
      <c r="A54" s="81"/>
      <c r="B54" s="82"/>
      <c r="C54" s="82"/>
      <c r="D54" s="99"/>
      <c r="E54" s="720"/>
      <c r="F54" s="346"/>
    </row>
    <row r="55" spans="1:6" ht="18" customHeight="1">
      <c r="A55" s="84"/>
      <c r="B55" s="85"/>
      <c r="C55" s="85"/>
      <c r="D55" s="86"/>
      <c r="E55" s="721"/>
      <c r="F55" s="347"/>
    </row>
    <row r="56" spans="1:6" ht="18" customHeight="1" thickBot="1">
      <c r="A56" s="87"/>
      <c r="B56" s="88"/>
      <c r="C56" s="88"/>
      <c r="D56" s="100"/>
      <c r="E56" s="722"/>
      <c r="F56" s="348"/>
    </row>
    <row r="57" spans="1:6" ht="18" customHeight="1" thickTop="1">
      <c r="A57" s="101"/>
      <c r="B57" s="102"/>
      <c r="C57" s="102"/>
      <c r="D57" s="103"/>
      <c r="E57" s="720"/>
      <c r="F57" s="352"/>
    </row>
    <row r="58" spans="1:6" ht="18" customHeight="1">
      <c r="A58" s="104"/>
      <c r="B58" s="105"/>
      <c r="C58" s="105"/>
      <c r="D58" s="106"/>
      <c r="E58" s="721"/>
      <c r="F58" s="353"/>
    </row>
    <row r="59" spans="1:6" ht="18" customHeight="1" thickBot="1">
      <c r="A59" s="107"/>
      <c r="B59" s="108"/>
      <c r="C59" s="108"/>
      <c r="D59" s="109"/>
      <c r="E59" s="722"/>
      <c r="F59" s="354"/>
    </row>
    <row r="60" spans="1:6" ht="18" customHeight="1" thickTop="1">
      <c r="A60" s="81"/>
      <c r="B60" s="82"/>
      <c r="C60" s="82"/>
      <c r="D60" s="83"/>
      <c r="E60" s="720"/>
      <c r="F60" s="346"/>
    </row>
    <row r="61" spans="1:6" ht="18" customHeight="1">
      <c r="A61" s="84"/>
      <c r="B61" s="85"/>
      <c r="C61" s="85"/>
      <c r="D61" s="86"/>
      <c r="E61" s="721"/>
      <c r="F61" s="347"/>
    </row>
    <row r="62" spans="1:6" ht="18" customHeight="1" thickBot="1">
      <c r="A62" s="87"/>
      <c r="B62" s="88"/>
      <c r="C62" s="88"/>
      <c r="D62" s="89"/>
      <c r="E62" s="722"/>
      <c r="F62" s="348"/>
    </row>
    <row r="63" spans="1:6" ht="18" customHeight="1" thickTop="1">
      <c r="A63" s="90"/>
      <c r="B63" s="91"/>
      <c r="C63" s="91"/>
      <c r="D63" s="92"/>
      <c r="E63" s="720"/>
      <c r="F63" s="349"/>
    </row>
    <row r="64" spans="1:6" ht="18" customHeight="1">
      <c r="A64" s="93"/>
      <c r="B64" s="94"/>
      <c r="C64" s="94"/>
      <c r="D64" s="95"/>
      <c r="E64" s="721"/>
      <c r="F64" s="350"/>
    </row>
    <row r="65" spans="1:6" ht="18" customHeight="1" thickBot="1">
      <c r="A65" s="96"/>
      <c r="B65" s="97"/>
      <c r="C65" s="97"/>
      <c r="D65" s="110"/>
      <c r="E65" s="722"/>
      <c r="F65" s="351"/>
    </row>
    <row r="66" spans="1:6" ht="18" customHeight="1" thickTop="1">
      <c r="A66" s="81"/>
      <c r="B66" s="82"/>
      <c r="C66" s="82"/>
      <c r="D66" s="83"/>
      <c r="E66" s="720"/>
      <c r="F66" s="346"/>
    </row>
    <row r="67" spans="1:6" ht="18" customHeight="1">
      <c r="A67" s="84"/>
      <c r="B67" s="85"/>
      <c r="C67" s="85"/>
      <c r="D67" s="86"/>
      <c r="E67" s="721"/>
      <c r="F67" s="347"/>
    </row>
    <row r="68" spans="1:6" ht="18" customHeight="1" thickBot="1">
      <c r="A68" s="87"/>
      <c r="B68" s="88"/>
      <c r="C68" s="88"/>
      <c r="D68" s="89"/>
      <c r="E68" s="722"/>
      <c r="F68" s="348"/>
    </row>
    <row r="69" spans="1:6" ht="18" customHeight="1" thickTop="1">
      <c r="A69" s="101"/>
      <c r="B69" s="102"/>
      <c r="C69" s="102"/>
      <c r="D69" s="111"/>
      <c r="E69" s="720"/>
      <c r="F69" s="352"/>
    </row>
    <row r="70" spans="1:6" ht="18" customHeight="1">
      <c r="A70" s="104"/>
      <c r="B70" s="105"/>
      <c r="C70" s="105"/>
      <c r="D70" s="106"/>
      <c r="E70" s="721"/>
      <c r="F70" s="353"/>
    </row>
    <row r="71" spans="1:6" ht="18" customHeight="1" thickBot="1">
      <c r="A71" s="107"/>
      <c r="B71" s="108"/>
      <c r="C71" s="108"/>
      <c r="D71" s="109"/>
      <c r="E71" s="722"/>
      <c r="F71" s="354"/>
    </row>
    <row r="72" spans="1:6" ht="18" customHeight="1" thickTop="1" thickBot="1">
      <c r="A72" s="732" t="s">
        <v>39</v>
      </c>
      <c r="B72" s="733"/>
      <c r="C72" s="733"/>
      <c r="D72" s="733"/>
      <c r="E72" s="733"/>
      <c r="F72" s="734"/>
    </row>
    <row r="73" spans="1:6" ht="18" customHeight="1" thickTop="1">
      <c r="A73" s="112"/>
      <c r="B73" s="113"/>
      <c r="C73" s="113"/>
      <c r="D73" s="114"/>
      <c r="E73" s="200"/>
      <c r="F73" s="355"/>
    </row>
    <row r="74" spans="1:6" ht="18" customHeight="1">
      <c r="A74" s="115"/>
      <c r="B74" s="116"/>
      <c r="C74" s="116"/>
      <c r="D74" s="117"/>
      <c r="E74" s="198"/>
      <c r="F74" s="356"/>
    </row>
    <row r="75" spans="1:6" ht="18" customHeight="1" thickBot="1">
      <c r="A75" s="118"/>
      <c r="B75" s="119"/>
      <c r="C75" s="119"/>
      <c r="D75" s="120"/>
      <c r="E75" s="199"/>
      <c r="F75" s="357"/>
    </row>
    <row r="76" spans="1:6" ht="18" customHeight="1" thickTop="1">
      <c r="A76" s="121"/>
      <c r="B76" s="122"/>
      <c r="C76" s="122"/>
      <c r="D76" s="123"/>
      <c r="E76" s="200"/>
      <c r="F76" s="358"/>
    </row>
    <row r="77" spans="1:6" ht="18" customHeight="1">
      <c r="A77" s="124"/>
      <c r="B77" s="125"/>
      <c r="C77" s="125"/>
      <c r="D77" s="126"/>
      <c r="E77" s="198"/>
      <c r="F77" s="359"/>
    </row>
    <row r="78" spans="1:6" ht="18" customHeight="1" thickBot="1">
      <c r="A78" s="127"/>
      <c r="B78" s="128"/>
      <c r="C78" s="128"/>
      <c r="D78" s="129"/>
      <c r="E78" s="199"/>
      <c r="F78" s="360"/>
    </row>
    <row r="79" spans="1:6" ht="18" customHeight="1" thickTop="1">
      <c r="A79" s="112"/>
      <c r="B79" s="113"/>
      <c r="C79" s="113"/>
      <c r="D79" s="114"/>
      <c r="E79" s="200"/>
      <c r="F79" s="355"/>
    </row>
    <row r="80" spans="1:6" ht="18" customHeight="1">
      <c r="A80" s="115"/>
      <c r="B80" s="116"/>
      <c r="C80" s="116"/>
      <c r="D80" s="117"/>
      <c r="E80" s="198"/>
      <c r="F80" s="356"/>
    </row>
    <row r="81" spans="1:6" ht="18" customHeight="1" thickBot="1">
      <c r="A81" s="118"/>
      <c r="B81" s="119"/>
      <c r="C81" s="119"/>
      <c r="D81" s="120"/>
      <c r="E81" s="199"/>
      <c r="F81" s="357"/>
    </row>
    <row r="82" spans="1:6" ht="18" customHeight="1" thickTop="1">
      <c r="A82" s="130"/>
      <c r="B82" s="131"/>
      <c r="C82" s="131"/>
      <c r="D82" s="132"/>
      <c r="E82" s="200"/>
      <c r="F82" s="361"/>
    </row>
    <row r="83" spans="1:6" ht="18" customHeight="1">
      <c r="A83" s="133"/>
      <c r="B83" s="134"/>
      <c r="C83" s="134"/>
      <c r="D83" s="135"/>
      <c r="E83" s="198"/>
      <c r="F83" s="362"/>
    </row>
    <row r="84" spans="1:6" ht="18" customHeight="1" thickBot="1">
      <c r="A84" s="136"/>
      <c r="B84" s="137"/>
      <c r="C84" s="137"/>
      <c r="D84" s="138"/>
      <c r="E84" s="199"/>
      <c r="F84" s="363"/>
    </row>
    <row r="85" spans="1:6" ht="18" customHeight="1" thickTop="1" thickBot="1">
      <c r="A85" s="789" t="s">
        <v>29</v>
      </c>
      <c r="B85" s="789"/>
      <c r="C85" s="789"/>
      <c r="D85" s="789"/>
      <c r="E85" s="789"/>
      <c r="F85" s="789"/>
    </row>
    <row r="86" spans="1:6" ht="18" customHeight="1" thickTop="1">
      <c r="A86" s="139"/>
      <c r="B86" s="140"/>
      <c r="C86" s="140"/>
      <c r="D86" s="141"/>
      <c r="E86" s="790"/>
      <c r="F86" s="12"/>
    </row>
    <row r="87" spans="1:6" ht="18" customHeight="1">
      <c r="A87" s="142"/>
      <c r="B87" s="143"/>
      <c r="C87" s="143"/>
      <c r="D87" s="144"/>
      <c r="E87" s="787"/>
      <c r="F87" s="13"/>
    </row>
    <row r="88" spans="1:6" ht="18" customHeight="1" thickBot="1">
      <c r="A88" s="145"/>
      <c r="B88" s="146"/>
      <c r="C88" s="146"/>
      <c r="D88" s="147"/>
      <c r="E88" s="788"/>
      <c r="F88" s="17"/>
    </row>
    <row r="89" spans="1:6" ht="18" customHeight="1" thickTop="1">
      <c r="A89" s="148"/>
      <c r="B89" s="149"/>
      <c r="C89" s="149"/>
      <c r="D89" s="150"/>
      <c r="E89" s="787"/>
      <c r="F89" s="12"/>
    </row>
    <row r="90" spans="1:6" ht="18" customHeight="1">
      <c r="A90" s="151"/>
      <c r="B90" s="152"/>
      <c r="C90" s="152"/>
      <c r="D90" s="153"/>
      <c r="E90" s="787"/>
      <c r="F90" s="13"/>
    </row>
    <row r="91" spans="1:6" ht="18" customHeight="1" thickBot="1">
      <c r="A91" s="154"/>
      <c r="B91" s="155"/>
      <c r="C91" s="155"/>
      <c r="D91" s="156"/>
      <c r="E91" s="788"/>
      <c r="F91" s="14"/>
    </row>
    <row r="92" spans="1:6" ht="18" customHeight="1" thickTop="1" thickBot="1">
      <c r="A92" s="789" t="s">
        <v>13</v>
      </c>
      <c r="B92" s="789"/>
      <c r="C92" s="789"/>
      <c r="D92" s="789"/>
      <c r="E92" s="789"/>
      <c r="F92" s="789"/>
    </row>
    <row r="93" spans="1:6" ht="18" customHeight="1" thickTop="1">
      <c r="A93" s="139"/>
      <c r="B93" s="140"/>
      <c r="C93" s="140"/>
      <c r="D93" s="141"/>
      <c r="E93" s="790"/>
      <c r="F93" s="15"/>
    </row>
    <row r="94" spans="1:6" ht="18" customHeight="1">
      <c r="A94" s="142"/>
      <c r="B94" s="143"/>
      <c r="C94" s="143"/>
      <c r="D94" s="144"/>
      <c r="E94" s="787"/>
      <c r="F94" s="10"/>
    </row>
    <row r="95" spans="1:6" ht="18" customHeight="1" thickBot="1">
      <c r="A95" s="145"/>
      <c r="B95" s="146"/>
      <c r="C95" s="146"/>
      <c r="D95" s="147"/>
      <c r="E95" s="788"/>
      <c r="F95" s="11"/>
    </row>
    <row r="96" spans="1:6" ht="18" customHeight="1" thickTop="1" thickBot="1">
      <c r="A96" s="789" t="s">
        <v>14</v>
      </c>
      <c r="B96" s="789"/>
      <c r="C96" s="789"/>
      <c r="D96" s="789"/>
      <c r="E96" s="789"/>
      <c r="F96" s="789"/>
    </row>
    <row r="97" spans="1:8" ht="18" customHeight="1" thickTop="1">
      <c r="A97" s="157"/>
      <c r="B97" s="158"/>
      <c r="C97" s="159"/>
      <c r="D97" s="160"/>
      <c r="E97" s="790"/>
      <c r="F97" s="16"/>
    </row>
    <row r="98" spans="1:8" ht="18" customHeight="1">
      <c r="A98" s="161"/>
      <c r="B98" s="162"/>
      <c r="C98" s="163"/>
      <c r="D98" s="153"/>
      <c r="E98" s="787"/>
      <c r="F98" s="13"/>
    </row>
    <row r="99" spans="1:8" ht="18" customHeight="1" thickBot="1">
      <c r="A99" s="164"/>
      <c r="B99" s="165"/>
      <c r="C99" s="166"/>
      <c r="D99" s="167"/>
      <c r="E99" s="788"/>
      <c r="F99" s="17"/>
    </row>
    <row r="100" spans="1:8" ht="18" customHeight="1" thickTop="1">
      <c r="A100" s="916" t="s">
        <v>74</v>
      </c>
      <c r="B100" s="916"/>
      <c r="C100" s="916"/>
      <c r="D100" s="916"/>
      <c r="E100" s="916"/>
      <c r="F100" s="916"/>
    </row>
    <row r="101" spans="1:8" ht="18" customHeight="1">
      <c r="A101" s="888" t="s">
        <v>17</v>
      </c>
      <c r="B101" s="888"/>
      <c r="C101" s="365">
        <f>SUM('ED CUMUL'!I2)</f>
        <v>0</v>
      </c>
      <c r="D101" s="780">
        <f>C101</f>
        <v>0</v>
      </c>
      <c r="E101" s="780"/>
      <c r="F101" s="780"/>
    </row>
    <row r="102" spans="1:8" ht="18" customHeight="1">
      <c r="A102" s="888" t="s">
        <v>18</v>
      </c>
      <c r="B102" s="888"/>
      <c r="C102" s="365">
        <f>SUM('ED CUMUL'!J6)</f>
        <v>0</v>
      </c>
      <c r="D102" s="493"/>
      <c r="E102" s="494"/>
      <c r="F102" s="494"/>
    </row>
    <row r="103" spans="1:8" ht="18" customHeight="1">
      <c r="A103" s="888" t="s">
        <v>19</v>
      </c>
      <c r="B103" s="888"/>
      <c r="C103" s="366">
        <f>SUM('ED CUMUL'!I6)</f>
        <v>0</v>
      </c>
      <c r="D103" s="780">
        <f>C102*C103</f>
        <v>0</v>
      </c>
      <c r="E103" s="780"/>
      <c r="F103" s="780"/>
      <c r="H103" s="26"/>
    </row>
    <row r="104" spans="1:8" ht="18" customHeight="1">
      <c r="A104" s="888" t="s">
        <v>20</v>
      </c>
      <c r="B104" s="888"/>
      <c r="C104" s="75"/>
      <c r="D104" s="493"/>
      <c r="E104" s="494"/>
      <c r="F104" s="494"/>
    </row>
    <row r="105" spans="1:8" ht="18" customHeight="1">
      <c r="A105" s="364"/>
      <c r="B105" s="364"/>
      <c r="C105" s="332"/>
      <c r="D105" s="493"/>
      <c r="E105" s="494"/>
      <c r="F105" s="494"/>
    </row>
    <row r="106" spans="1:8" ht="18" customHeight="1">
      <c r="A106" s="779" t="s">
        <v>21</v>
      </c>
      <c r="B106" s="779"/>
      <c r="C106" s="779"/>
      <c r="D106" s="780">
        <f>D101+D103</f>
        <v>0</v>
      </c>
      <c r="E106" s="780"/>
      <c r="F106" s="780"/>
    </row>
    <row r="107" spans="1:8" ht="18" customHeight="1">
      <c r="A107" s="781" t="s">
        <v>129</v>
      </c>
      <c r="B107" s="782"/>
      <c r="C107" s="782"/>
      <c r="D107" s="30">
        <f>SUM(D106)*0.25</f>
        <v>0</v>
      </c>
      <c r="E107" s="368" t="e">
        <f>SUM(C128/D128)</f>
        <v>#DIV/0!</v>
      </c>
      <c r="F107" s="495"/>
    </row>
    <row r="108" spans="1:8" ht="18" customHeight="1">
      <c r="A108" s="760" t="s">
        <v>135</v>
      </c>
      <c r="B108" s="783"/>
      <c r="C108" s="783"/>
      <c r="D108" s="29">
        <f>SUM(D107*0.6)</f>
        <v>0</v>
      </c>
      <c r="E108" s="372">
        <f>SUM(C129/C128)</f>
        <v>1</v>
      </c>
      <c r="F108" s="496"/>
      <c r="H108" s="9"/>
    </row>
    <row r="109" spans="1:8" ht="18" customHeight="1">
      <c r="A109" s="373"/>
      <c r="B109" s="374"/>
      <c r="C109" s="374"/>
      <c r="D109" s="373"/>
      <c r="E109" s="784"/>
      <c r="F109" s="784"/>
      <c r="H109" s="8"/>
    </row>
    <row r="110" spans="1:8" ht="18" customHeight="1">
      <c r="A110" s="373"/>
      <c r="B110" s="887" t="s">
        <v>150</v>
      </c>
      <c r="C110" s="887"/>
      <c r="D110" s="497"/>
      <c r="E110" s="498"/>
      <c r="F110" s="373"/>
    </row>
    <row r="111" spans="1:8" ht="18" customHeight="1">
      <c r="A111" s="376"/>
      <c r="B111" s="887"/>
      <c r="C111" s="887"/>
      <c r="D111" s="497"/>
      <c r="E111" s="376"/>
      <c r="F111" s="376"/>
    </row>
    <row r="112" spans="1:8" ht="18" customHeight="1">
      <c r="A112" s="376"/>
      <c r="B112" s="887"/>
      <c r="C112" s="887"/>
      <c r="D112" s="497"/>
      <c r="E112" s="376"/>
      <c r="F112" s="376"/>
    </row>
    <row r="113" spans="1:8" ht="18" customHeight="1">
      <c r="A113" s="376"/>
      <c r="B113" s="887"/>
      <c r="C113" s="887"/>
      <c r="D113" s="497"/>
      <c r="E113" s="376"/>
      <c r="F113" s="376"/>
    </row>
    <row r="114" spans="1:8" ht="18" customHeight="1">
      <c r="A114" s="376"/>
      <c r="B114" s="887"/>
      <c r="C114" s="887"/>
      <c r="D114" s="497"/>
      <c r="E114" s="376"/>
      <c r="F114" s="376"/>
    </row>
    <row r="115" spans="1:8" ht="18" customHeight="1">
      <c r="A115" s="377"/>
      <c r="B115" s="378"/>
      <c r="C115" s="883"/>
      <c r="D115" s="883"/>
      <c r="E115" s="378"/>
      <c r="F115" s="378"/>
    </row>
    <row r="116" spans="1:8" ht="18" customHeight="1">
      <c r="A116" s="379"/>
      <c r="B116" s="380"/>
      <c r="C116" s="380"/>
      <c r="D116" s="380"/>
      <c r="E116" s="380"/>
      <c r="F116" s="380"/>
      <c r="G116" s="18"/>
      <c r="H116" s="18"/>
    </row>
    <row r="117" spans="1:8" ht="35.1" customHeight="1">
      <c r="A117" s="381" t="s">
        <v>44</v>
      </c>
      <c r="B117" s="381" t="s">
        <v>42</v>
      </c>
      <c r="C117" s="381" t="s">
        <v>43</v>
      </c>
      <c r="D117" s="381" t="s">
        <v>93</v>
      </c>
      <c r="E117" s="626" t="s">
        <v>94</v>
      </c>
      <c r="F117" s="383"/>
    </row>
    <row r="118" spans="1:8" ht="18" customHeight="1">
      <c r="A118" s="499" t="s">
        <v>116</v>
      </c>
      <c r="B118" s="500">
        <f>SUM('ED CUMUL'!B23)</f>
        <v>0</v>
      </c>
      <c r="C118" s="501">
        <f>SUM('ED CUMUL'!C23)</f>
        <v>0</v>
      </c>
      <c r="D118" s="502">
        <f>SUM('ED CUMUL'!C23*'ED CUMUL'!B23)</f>
        <v>0</v>
      </c>
      <c r="E118" s="503">
        <f>SUM('ED CUMUL'!E23)</f>
        <v>0</v>
      </c>
      <c r="F118" s="383"/>
    </row>
    <row r="119" spans="1:8" ht="18" customHeight="1">
      <c r="A119" s="499" t="s">
        <v>114</v>
      </c>
      <c r="B119" s="500">
        <f>SUM('ED CUMUL'!B24)</f>
        <v>0</v>
      </c>
      <c r="C119" s="501">
        <f>SUM('ED CUMUL'!C24)</f>
        <v>30</v>
      </c>
      <c r="D119" s="502">
        <f>SUM('ED CUMUL'!C24*'ED CUMUL'!B24)</f>
        <v>0</v>
      </c>
      <c r="E119" s="503">
        <f>SUM('ED CUMUL'!E24)</f>
        <v>0</v>
      </c>
      <c r="F119" s="383"/>
    </row>
    <row r="120" spans="1:8" ht="18" customHeight="1">
      <c r="A120" s="499" t="s">
        <v>22</v>
      </c>
      <c r="B120" s="500">
        <f>SUM('ED CUMUL'!B25)</f>
        <v>-8</v>
      </c>
      <c r="C120" s="501">
        <f>SUM('ED CUMUL'!C25)</f>
        <v>0</v>
      </c>
      <c r="D120" s="502">
        <f>SUM('ED CUMUL'!C25*'ED CUMUL'!B25)</f>
        <v>0</v>
      </c>
      <c r="E120" s="503">
        <f>SUM('ED CUMUL'!E25)</f>
        <v>0</v>
      </c>
      <c r="F120" s="383"/>
    </row>
    <row r="121" spans="1:8" ht="18" customHeight="1">
      <c r="A121" s="499" t="s">
        <v>23</v>
      </c>
      <c r="B121" s="500">
        <f>SUM('ED CUMUL'!B26)</f>
        <v>0</v>
      </c>
      <c r="C121" s="501">
        <f>SUM('ED CUMUL'!C26)</f>
        <v>0</v>
      </c>
      <c r="D121" s="502">
        <f>SUM('ED CUMUL'!C26*'ED CUMUL'!B26)</f>
        <v>0</v>
      </c>
      <c r="E121" s="503">
        <f>SUM('ED CUMUL'!E26)</f>
        <v>0</v>
      </c>
      <c r="F121" s="383"/>
    </row>
    <row r="122" spans="1:8" ht="18" customHeight="1">
      <c r="A122" s="499" t="s">
        <v>24</v>
      </c>
      <c r="B122" s="500">
        <f>SUM('ED CUMUL'!B27)</f>
        <v>0</v>
      </c>
      <c r="C122" s="501">
        <f>SUM('ED CUMUL'!C27)</f>
        <v>0</v>
      </c>
      <c r="D122" s="502">
        <f>SUM('ED CUMUL'!C27*'ED CUMUL'!B27)</f>
        <v>0</v>
      </c>
      <c r="E122" s="503">
        <f>SUM('ED CUMUL'!E27)</f>
        <v>0</v>
      </c>
      <c r="F122" s="383"/>
    </row>
    <row r="123" spans="1:8" ht="18" customHeight="1">
      <c r="A123" s="499" t="s">
        <v>25</v>
      </c>
      <c r="B123" s="500">
        <f>SUM('ED CUMUL'!B28)</f>
        <v>0</v>
      </c>
      <c r="C123" s="501">
        <f>SUM('ED CUMUL'!C28)</f>
        <v>90</v>
      </c>
      <c r="D123" s="502">
        <f>SUM('ED CUMUL'!C28*'ED CUMUL'!B28)</f>
        <v>0</v>
      </c>
      <c r="E123" s="503">
        <f>SUM('ED CUMUL'!E28)</f>
        <v>0</v>
      </c>
      <c r="F123" s="383"/>
    </row>
    <row r="124" spans="1:8" ht="18" customHeight="1">
      <c r="A124" s="499" t="s">
        <v>26</v>
      </c>
      <c r="B124" s="500">
        <f>SUM('ED CUMUL'!B29)</f>
        <v>0</v>
      </c>
      <c r="C124" s="501">
        <f>SUM('ED CUMUL'!C29)</f>
        <v>210</v>
      </c>
      <c r="D124" s="502">
        <f>SUM('ED CUMUL'!C29*'ED CUMUL'!B29)</f>
        <v>0</v>
      </c>
      <c r="E124" s="503">
        <f>SUM('ED CUMUL'!E29)</f>
        <v>0</v>
      </c>
      <c r="F124" s="383"/>
      <c r="G124" s="8"/>
    </row>
    <row r="125" spans="1:8" ht="18" customHeight="1">
      <c r="A125" s="499" t="s">
        <v>83</v>
      </c>
      <c r="B125" s="500">
        <f>SUM('ED CUMUL'!B30)</f>
        <v>4</v>
      </c>
      <c r="C125" s="501">
        <f>SUM('ED CUMUL'!C30)</f>
        <v>0</v>
      </c>
      <c r="D125" s="502">
        <f>SUM('ED CUMUL'!C30*'ED CUMUL'!B30)</f>
        <v>0</v>
      </c>
      <c r="E125" s="503">
        <f>SUM('ED CUMUL'!E30)</f>
        <v>0</v>
      </c>
      <c r="F125" s="383"/>
    </row>
    <row r="126" spans="1:8" ht="18" customHeight="1">
      <c r="A126" s="499" t="s">
        <v>71</v>
      </c>
      <c r="B126" s="500">
        <f>SUM('ED CUMUL'!B31)</f>
        <v>2</v>
      </c>
      <c r="C126" s="501">
        <f>SUM('ED CUMUL'!C31)</f>
        <v>0</v>
      </c>
      <c r="D126" s="502">
        <f>SUM('ED CUMUL'!C31*'ED CUMUL'!B31)</f>
        <v>0</v>
      </c>
      <c r="E126" s="503">
        <f>SUM('ED CUMUL'!E31)</f>
        <v>0</v>
      </c>
      <c r="F126" s="504"/>
      <c r="G126" s="8"/>
    </row>
    <row r="127" spans="1:8" ht="18" customHeight="1">
      <c r="A127" s="499" t="s">
        <v>84</v>
      </c>
      <c r="B127" s="500">
        <f>SUM('ED CUMUL'!B32)</f>
        <v>1</v>
      </c>
      <c r="C127" s="501">
        <f>SUM('ED CUMUL'!C32)</f>
        <v>0</v>
      </c>
      <c r="D127" s="502">
        <f>SUM('ED CUMUL'!C32*'ED CUMUL'!B32)</f>
        <v>0</v>
      </c>
      <c r="E127" s="503">
        <f>SUM('ED CUMUL'!E32)</f>
        <v>0</v>
      </c>
      <c r="F127" s="504"/>
      <c r="G127" s="8"/>
    </row>
    <row r="128" spans="1:8" ht="18" customHeight="1">
      <c r="A128" s="937"/>
      <c r="B128" s="884"/>
      <c r="C128" s="633">
        <f>SUM(C118:C127)</f>
        <v>330</v>
      </c>
      <c r="D128" s="625">
        <f>SUM(D118:D127)</f>
        <v>0</v>
      </c>
      <c r="E128" s="389"/>
      <c r="F128" s="507"/>
    </row>
    <row r="129" spans="1:6" ht="18" customHeight="1">
      <c r="A129" s="632">
        <f>C12</f>
        <v>0</v>
      </c>
      <c r="B129" s="632"/>
      <c r="C129" s="634">
        <f>SUM(C118:C126)</f>
        <v>330</v>
      </c>
      <c r="D129" s="632"/>
      <c r="E129" s="508"/>
      <c r="F129" s="509"/>
    </row>
    <row r="130" spans="1:6" ht="18" customHeight="1">
      <c r="A130" s="510"/>
      <c r="B130" s="370" t="s">
        <v>102</v>
      </c>
      <c r="C130" s="885" t="str">
        <f>IF(B20="X","TRIPLETTES : 3 chèques de : ",IF(B21="X","DOUBLETTES : 2 chèques de : ",IF(B22="X","TETE A TETE : 1 chèque de : ","")))</f>
        <v xml:space="preserve">TRIPLETTES : 3 chèques de : </v>
      </c>
      <c r="D130" s="886"/>
      <c r="E130" s="762">
        <f>SUM('ED CUMUL'!D35)</f>
        <v>0</v>
      </c>
      <c r="F130" s="763"/>
    </row>
    <row r="131" spans="1:6" ht="18" customHeight="1">
      <c r="A131" s="511"/>
      <c r="B131" s="391" t="s">
        <v>103</v>
      </c>
      <c r="C131" s="885" t="str">
        <f>IF(B20="X","TRIPLETTES : 3 chèques de : ",IF(B21="X","DOUBLETTES : 2 chèques de : ",IF(B22="X","TETE A TETE : 1 chèque de : ","")))</f>
        <v xml:space="preserve">TRIPLETTES : 3 chèques de : </v>
      </c>
      <c r="D131" s="886"/>
      <c r="E131" s="762">
        <f>SUM('ED CUMUL'!D36)</f>
        <v>0</v>
      </c>
      <c r="F131" s="763"/>
    </row>
    <row r="132" spans="1:6" ht="18" customHeight="1">
      <c r="A132" s="747" t="s">
        <v>16</v>
      </c>
      <c r="B132" s="747"/>
      <c r="C132" s="747"/>
      <c r="D132" s="747"/>
      <c r="E132" s="747"/>
      <c r="F132" s="747"/>
    </row>
    <row r="133" spans="1:6" ht="18" customHeight="1" thickBot="1">
      <c r="A133" s="392"/>
      <c r="B133" s="392"/>
      <c r="C133" s="392"/>
      <c r="D133" s="392"/>
      <c r="E133" s="392"/>
      <c r="F133" s="392"/>
    </row>
    <row r="134" spans="1:6" ht="18" customHeight="1" thickTop="1">
      <c r="A134" s="342" t="s">
        <v>1</v>
      </c>
      <c r="B134" s="343" t="s">
        <v>2</v>
      </c>
      <c r="C134" s="764" t="s">
        <v>3</v>
      </c>
      <c r="D134" s="342" t="s">
        <v>1</v>
      </c>
      <c r="E134" s="766" t="s">
        <v>47</v>
      </c>
      <c r="F134" s="768" t="s">
        <v>30</v>
      </c>
    </row>
    <row r="135" spans="1:6" ht="18" customHeight="1" thickBot="1">
      <c r="A135" s="344" t="s">
        <v>5</v>
      </c>
      <c r="B135" s="345"/>
      <c r="C135" s="765"/>
      <c r="D135" s="344" t="s">
        <v>7</v>
      </c>
      <c r="E135" s="767"/>
      <c r="F135" s="769"/>
    </row>
    <row r="136" spans="1:6" ht="18" customHeight="1" thickTop="1" thickBot="1">
      <c r="A136" s="512">
        <f>IF('ED CUMUL'!F12=3,A97,A97)</f>
        <v>0</v>
      </c>
      <c r="B136" s="513">
        <f>IF('ED CUMUL'!F12=3, B97,B97)</f>
        <v>0</v>
      </c>
      <c r="C136" s="513">
        <f>IF('ED CUMUL'!F12=3,C97,C97)</f>
        <v>0</v>
      </c>
      <c r="D136" s="514">
        <f>IF('ED CUMUL'!F12=3,D97,D97)</f>
        <v>0</v>
      </c>
      <c r="E136" s="515">
        <f>IF('ED CUMUL'!F12&lt;&gt;1,E130,E130)</f>
        <v>0</v>
      </c>
      <c r="F136" s="184"/>
    </row>
    <row r="137" spans="1:6" ht="18" customHeight="1" thickTop="1" thickBot="1">
      <c r="A137" s="516">
        <f>IF('ED CUMUL'!F12&lt;&gt;1,A98,"")</f>
        <v>0</v>
      </c>
      <c r="B137" s="517">
        <f>IF('ED CUMUL'!F12&lt;&gt;1,B98,"")</f>
        <v>0</v>
      </c>
      <c r="C137" s="517">
        <f>IF('ED CUMUL'!F12&lt;&gt;1,C98,"")</f>
        <v>0</v>
      </c>
      <c r="D137" s="518">
        <f>IF('ED CUMUL'!F12=3,D99,"")</f>
        <v>0</v>
      </c>
      <c r="E137" s="515">
        <f>IF('ED CUMUL'!F12&lt;&gt;1,E130,"")</f>
        <v>0</v>
      </c>
      <c r="F137" s="624"/>
    </row>
    <row r="138" spans="1:6" ht="18" customHeight="1" thickTop="1" thickBot="1">
      <c r="A138" s="519">
        <f>IF('ED CUMUL'!F12=3,A99,"")</f>
        <v>0</v>
      </c>
      <c r="B138" s="517">
        <f>IF('ED CUMUL'!F12=3,B99,"")</f>
        <v>0</v>
      </c>
      <c r="C138" s="517">
        <f>IF('ED CUMUL'!F12=3,C99,"")</f>
        <v>0</v>
      </c>
      <c r="D138" s="518">
        <f>IF('ED CUMUL'!F12=3,D99,"")</f>
        <v>0</v>
      </c>
      <c r="E138" s="515">
        <f>IF('ED CUMUL'!F12=3,E130,"")</f>
        <v>0</v>
      </c>
      <c r="F138" s="185"/>
    </row>
    <row r="139" spans="1:6" ht="18" customHeight="1" thickTop="1" thickBot="1">
      <c r="A139" s="520">
        <f>IF('ED CUMUL'!F12=3,A93,A93)</f>
        <v>0</v>
      </c>
      <c r="B139" s="521">
        <f>IF('ED CUMUL'!F12=3,B93,B93)</f>
        <v>0</v>
      </c>
      <c r="C139" s="517">
        <f>IF('ED CUMUL'!F12=3,C93,C93)</f>
        <v>0</v>
      </c>
      <c r="D139" s="522">
        <f>IF('ED CUMUL'!F12=3,D93,D93)</f>
        <v>0</v>
      </c>
      <c r="E139" s="515">
        <f>IF('ED CUMUL'!F12&lt;&gt;1,E131,E131)</f>
        <v>0</v>
      </c>
      <c r="F139" s="185"/>
    </row>
    <row r="140" spans="1:6" ht="18" customHeight="1" thickTop="1" thickBot="1">
      <c r="A140" s="516">
        <f>IF('ED CUMUL'!F12&lt;&gt;1,A94,"")</f>
        <v>0</v>
      </c>
      <c r="B140" s="517">
        <f>IF('ED CUMUL'!F12&lt;&gt;1,B94,"")</f>
        <v>0</v>
      </c>
      <c r="C140" s="517">
        <f>IF('ED CUMUL'!F12&lt;&gt;1,C94,"")</f>
        <v>0</v>
      </c>
      <c r="D140" s="518">
        <f>IF('ED CUMUL'!F12&lt;&gt;1,D94,"")</f>
        <v>0</v>
      </c>
      <c r="E140" s="515">
        <f>IF('ED CUMUL'!F12&lt;&gt;1,E131,"")</f>
        <v>0</v>
      </c>
      <c r="F140" s="185"/>
    </row>
    <row r="141" spans="1:6" ht="18" customHeight="1" thickTop="1" thickBot="1">
      <c r="A141" s="523">
        <f>IF('ED CUMUL'!F12=3,A95,"")</f>
        <v>0</v>
      </c>
      <c r="B141" s="524">
        <f>IF('ED CUMUL'!F12=3,B95,"")</f>
        <v>0</v>
      </c>
      <c r="C141" s="524">
        <f>IF('ED CUMUL'!F12=3,C95,"")</f>
        <v>0</v>
      </c>
      <c r="D141" s="525">
        <f>IF('ED CUMUL'!F12=3,D95,"")</f>
        <v>0</v>
      </c>
      <c r="E141" s="515">
        <f>IF('ED CUMUL'!F12=3,E131,"")</f>
        <v>0</v>
      </c>
      <c r="F141" s="186"/>
    </row>
    <row r="142" spans="1:6" ht="18" customHeight="1" thickTop="1">
      <c r="A142" s="747" t="s">
        <v>31</v>
      </c>
      <c r="B142" s="747"/>
      <c r="C142" s="747"/>
      <c r="D142" s="747"/>
      <c r="E142" s="747"/>
      <c r="F142" s="747"/>
    </row>
    <row r="143" spans="1:6" ht="18" customHeight="1">
      <c r="B143" s="56">
        <f>IF('ED CUMUL'!F12=3,B97,B97)</f>
        <v>0</v>
      </c>
      <c r="C143" s="44" t="str">
        <f t="shared" ref="C143:C148" si="0">IF(B143=0,"",B143)</f>
        <v/>
      </c>
      <c r="D143" s="751" t="s">
        <v>45</v>
      </c>
      <c r="E143" s="752"/>
      <c r="F143" s="753"/>
    </row>
    <row r="144" spans="1:6" ht="18" customHeight="1">
      <c r="B144" s="56">
        <f>IF('ED CUMUL'!F12&lt;&gt;1,B98,"")</f>
        <v>0</v>
      </c>
      <c r="C144" s="44" t="str">
        <f t="shared" si="0"/>
        <v/>
      </c>
      <c r="D144" s="754"/>
      <c r="E144" s="755"/>
      <c r="F144" s="756"/>
    </row>
    <row r="145" spans="1:6" ht="18" customHeight="1">
      <c r="B145" s="56">
        <f>IF('ED CUMUL'!F12=3,B99,"")</f>
        <v>0</v>
      </c>
      <c r="C145" s="44" t="str">
        <f t="shared" si="0"/>
        <v/>
      </c>
      <c r="D145" s="757"/>
      <c r="E145" s="758"/>
      <c r="F145" s="759"/>
    </row>
    <row r="146" spans="1:6" ht="18" customHeight="1">
      <c r="B146" s="56">
        <f>IF('ED CUMUL'!F12&lt;&gt;1,B100,B100)</f>
        <v>0</v>
      </c>
      <c r="C146" s="44" t="str">
        <f t="shared" si="0"/>
        <v/>
      </c>
      <c r="D146" s="746"/>
      <c r="E146" s="746"/>
      <c r="F146" s="746"/>
    </row>
    <row r="147" spans="1:6" ht="18" customHeight="1">
      <c r="B147" s="56">
        <f>IF('ED CUMUL'!F12&lt;&gt;1,B101,"")</f>
        <v>0</v>
      </c>
      <c r="C147" s="44" t="str">
        <f t="shared" si="0"/>
        <v/>
      </c>
      <c r="D147" s="746"/>
      <c r="E147" s="746"/>
      <c r="F147" s="746"/>
    </row>
    <row r="148" spans="1:6" ht="18" customHeight="1">
      <c r="B148" s="56">
        <f>IF('ED CUMUL'!F12=3,B102,"")</f>
        <v>0</v>
      </c>
      <c r="C148" s="44" t="str">
        <f t="shared" si="0"/>
        <v/>
      </c>
      <c r="D148" s="746"/>
      <c r="E148" s="746"/>
      <c r="F148" s="746"/>
    </row>
    <row r="149" spans="1:6" ht="18" customHeight="1">
      <c r="B149" s="1"/>
      <c r="D149" s="746"/>
      <c r="E149" s="746"/>
      <c r="F149" s="746"/>
    </row>
    <row r="150" spans="1:6" ht="18" customHeight="1">
      <c r="A150" s="747" t="s">
        <v>32</v>
      </c>
      <c r="B150" s="747"/>
      <c r="C150" s="45">
        <f>SUM(E136:E141)</f>
        <v>0</v>
      </c>
      <c r="D150" s="1"/>
    </row>
    <row r="151" spans="1:6" ht="18" customHeight="1">
      <c r="B151" s="1"/>
      <c r="D151" s="1"/>
    </row>
    <row r="152" spans="1:6" ht="18" customHeight="1">
      <c r="A152" s="407" t="s">
        <v>33</v>
      </c>
      <c r="B152" s="748" t="str">
        <f>E12</f>
        <v/>
      </c>
      <c r="C152" s="749"/>
      <c r="D152" s="408" t="s">
        <v>34</v>
      </c>
      <c r="E152" s="750"/>
      <c r="F152" s="749"/>
    </row>
    <row r="153" spans="1:6" ht="18" customHeight="1">
      <c r="B153" s="1"/>
      <c r="D153" s="1"/>
    </row>
    <row r="154" spans="1:6" ht="18" customHeight="1">
      <c r="A154" s="888" t="s">
        <v>35</v>
      </c>
      <c r="B154" s="888"/>
      <c r="C154" s="409" t="str">
        <f>B17</f>
        <v/>
      </c>
      <c r="D154" s="316"/>
      <c r="E154" s="745"/>
      <c r="F154" s="745"/>
    </row>
    <row r="155" spans="1:6" ht="18" customHeight="1">
      <c r="A155" s="492"/>
      <c r="B155" s="492"/>
      <c r="C155" s="526"/>
      <c r="D155" s="316"/>
      <c r="E155" s="332"/>
      <c r="F155" s="332"/>
    </row>
    <row r="156" spans="1:6" ht="18" customHeight="1">
      <c r="A156" s="888" t="s">
        <v>36</v>
      </c>
      <c r="B156" s="888"/>
      <c r="C156" s="410" t="str">
        <f>C42</f>
        <v/>
      </c>
      <c r="D156" s="1"/>
    </row>
    <row r="157" spans="1:6" ht="18" customHeight="1">
      <c r="A157" s="745"/>
      <c r="B157" s="745"/>
      <c r="C157" s="4"/>
      <c r="D157" s="1"/>
    </row>
    <row r="158" spans="1:6" ht="18" customHeight="1">
      <c r="A158" s="739" t="s">
        <v>121</v>
      </c>
      <c r="B158" s="739"/>
      <c r="C158" s="739"/>
      <c r="D158" s="739"/>
      <c r="E158" s="739"/>
      <c r="F158" s="739"/>
    </row>
    <row r="159" spans="1:6" ht="18" customHeight="1">
      <c r="A159" s="739"/>
      <c r="B159" s="739"/>
      <c r="C159" s="739"/>
      <c r="D159" s="739"/>
      <c r="E159" s="739"/>
      <c r="F159" s="739"/>
    </row>
    <row r="160" spans="1:6" ht="18" customHeight="1">
      <c r="A160" s="739" t="s">
        <v>80</v>
      </c>
      <c r="B160" s="739"/>
      <c r="C160" s="739"/>
      <c r="D160" s="739"/>
      <c r="E160" s="739"/>
      <c r="F160" s="739"/>
    </row>
    <row r="161" spans="1:6" ht="18" customHeight="1">
      <c r="A161" s="739" t="s">
        <v>82</v>
      </c>
      <c r="B161" s="739"/>
      <c r="C161" s="739"/>
      <c r="D161" s="739"/>
      <c r="E161" s="739"/>
      <c r="F161" s="739"/>
    </row>
    <row r="162" spans="1:6" ht="18" customHeight="1">
      <c r="A162" s="739" t="s">
        <v>59</v>
      </c>
      <c r="B162" s="739"/>
      <c r="C162" s="739"/>
      <c r="D162" s="739"/>
      <c r="E162" s="739"/>
      <c r="F162" s="739"/>
    </row>
    <row r="163" spans="1:6" ht="18" customHeight="1">
      <c r="A163" s="739" t="s">
        <v>60</v>
      </c>
      <c r="B163" s="739"/>
      <c r="C163" s="739"/>
      <c r="D163" s="739"/>
      <c r="E163" s="739"/>
      <c r="F163" s="739"/>
    </row>
    <row r="164" spans="1:6" ht="18" customHeight="1">
      <c r="A164" s="373"/>
      <c r="B164" s="373"/>
      <c r="C164" s="373"/>
      <c r="D164" s="740"/>
      <c r="E164" s="741"/>
      <c r="F164" s="741"/>
    </row>
    <row r="165" spans="1:6" ht="18" customHeight="1">
      <c r="A165" s="373"/>
      <c r="B165" s="373"/>
      <c r="C165" s="373"/>
      <c r="D165" s="411"/>
      <c r="E165" s="412"/>
      <c r="F165" s="412"/>
    </row>
    <row r="166" spans="1:6" ht="18" customHeight="1" thickBot="1">
      <c r="A166" s="742" t="s">
        <v>70</v>
      </c>
      <c r="B166" s="742"/>
      <c r="C166" s="742"/>
      <c r="D166" s="742"/>
      <c r="E166" s="742"/>
      <c r="F166" s="742"/>
    </row>
    <row r="167" spans="1:6" ht="18" customHeight="1">
      <c r="A167" s="743"/>
      <c r="B167" s="743"/>
      <c r="C167" s="743"/>
      <c r="D167" s="743"/>
      <c r="E167" s="743"/>
      <c r="F167" s="743"/>
    </row>
    <row r="168" spans="1:6" ht="18" customHeight="1">
      <c r="A168" s="744"/>
      <c r="B168" s="744"/>
      <c r="C168" s="744"/>
      <c r="D168" s="744"/>
      <c r="E168" s="744"/>
      <c r="F168" s="744"/>
    </row>
    <row r="169" spans="1:6" ht="18" customHeight="1">
      <c r="A169" s="735"/>
      <c r="B169" s="735"/>
      <c r="C169" s="171"/>
      <c r="D169" s="172"/>
      <c r="E169" s="172"/>
      <c r="F169" s="172"/>
    </row>
    <row r="170" spans="1:6" ht="18" customHeight="1">
      <c r="A170" s="735"/>
      <c r="B170" s="735"/>
      <c r="C170" s="171"/>
      <c r="D170" s="172"/>
      <c r="E170" s="172"/>
      <c r="F170" s="172"/>
    </row>
    <row r="171" spans="1:6" ht="18" customHeight="1">
      <c r="A171" s="735"/>
      <c r="B171" s="735"/>
      <c r="C171" s="171"/>
      <c r="D171" s="172"/>
      <c r="E171" s="172"/>
      <c r="F171" s="172"/>
    </row>
    <row r="172" spans="1:6" ht="18" customHeight="1">
      <c r="A172" s="735"/>
      <c r="B172" s="735"/>
      <c r="C172" s="171"/>
      <c r="D172" s="172"/>
      <c r="E172" s="172"/>
      <c r="F172" s="172"/>
    </row>
    <row r="173" spans="1:6" ht="18" customHeight="1">
      <c r="A173" s="738"/>
      <c r="B173" s="738"/>
      <c r="C173" s="171"/>
      <c r="D173" s="172"/>
      <c r="E173" s="172"/>
      <c r="F173" s="172"/>
    </row>
    <row r="174" spans="1:6" ht="18" customHeight="1">
      <c r="A174" s="735"/>
      <c r="B174" s="735"/>
      <c r="C174" s="171"/>
      <c r="D174" s="172"/>
      <c r="E174" s="172"/>
      <c r="F174" s="172"/>
    </row>
    <row r="175" spans="1:6" ht="18" customHeight="1">
      <c r="A175" s="735"/>
      <c r="B175" s="735"/>
      <c r="C175" s="171"/>
      <c r="D175" s="172"/>
      <c r="E175" s="172"/>
      <c r="F175" s="172"/>
    </row>
    <row r="176" spans="1:6" ht="18" customHeight="1">
      <c r="A176" s="735"/>
      <c r="B176" s="735"/>
      <c r="C176" s="171"/>
      <c r="D176" s="172"/>
      <c r="E176" s="172"/>
      <c r="F176" s="172"/>
    </row>
    <row r="177" spans="1:6" ht="18" customHeight="1">
      <c r="A177" s="735"/>
      <c r="B177" s="735"/>
      <c r="C177" s="171"/>
      <c r="D177" s="172"/>
      <c r="E177" s="172"/>
      <c r="F177" s="172"/>
    </row>
    <row r="178" spans="1:6" ht="18" customHeight="1">
      <c r="A178" s="736"/>
      <c r="B178" s="736"/>
      <c r="C178" s="171"/>
      <c r="D178" s="172"/>
      <c r="E178" s="172"/>
      <c r="F178" s="172"/>
    </row>
    <row r="179" spans="1:6" ht="18" customHeight="1">
      <c r="A179" s="737"/>
      <c r="B179" s="737"/>
      <c r="C179" s="173"/>
      <c r="D179" s="172"/>
      <c r="E179" s="172"/>
      <c r="F179" s="172"/>
    </row>
    <row r="180" spans="1:6" ht="18" customHeight="1">
      <c r="A180" s="737"/>
      <c r="B180" s="737"/>
      <c r="C180" s="173"/>
      <c r="D180" s="172"/>
      <c r="E180" s="172"/>
      <c r="F180" s="172"/>
    </row>
    <row r="181" spans="1:6" ht="18" customHeight="1">
      <c r="A181" s="737"/>
      <c r="B181" s="737"/>
      <c r="C181" s="173"/>
      <c r="D181" s="172"/>
      <c r="E181" s="172"/>
      <c r="F181" s="172"/>
    </row>
    <row r="182" spans="1:6" ht="18" customHeight="1" thickBot="1">
      <c r="A182" s="172"/>
      <c r="B182" s="172"/>
      <c r="C182" s="172"/>
      <c r="D182" s="172"/>
      <c r="E182" s="172"/>
      <c r="F182" s="172"/>
    </row>
    <row r="183" spans="1:6" ht="18" customHeight="1" thickBot="1">
      <c r="A183" s="724"/>
      <c r="B183" s="725"/>
      <c r="C183" s="725"/>
      <c r="D183" s="725"/>
      <c r="E183" s="725"/>
      <c r="F183" s="726"/>
    </row>
    <row r="184" spans="1:6" ht="18" customHeight="1">
      <c r="A184" s="882"/>
      <c r="B184" s="882"/>
      <c r="C184" s="882"/>
      <c r="D184" s="882"/>
      <c r="E184" s="882"/>
      <c r="F184" s="882"/>
    </row>
    <row r="185" spans="1:6" ht="18" customHeight="1">
      <c r="B185" s="1"/>
      <c r="D185" s="1"/>
    </row>
    <row r="186" spans="1:6" ht="18" customHeight="1" thickBot="1">
      <c r="A186" s="727" t="s">
        <v>55</v>
      </c>
      <c r="B186" s="727"/>
      <c r="C186" s="727"/>
      <c r="D186" s="727"/>
      <c r="E186" s="727"/>
      <c r="F186" s="727"/>
    </row>
    <row r="187" spans="1:6" ht="18" customHeight="1" thickTop="1">
      <c r="A187" s="342" t="s">
        <v>1</v>
      </c>
      <c r="B187" s="343" t="s">
        <v>2</v>
      </c>
      <c r="C187" s="728" t="s">
        <v>3</v>
      </c>
      <c r="D187" s="343" t="s">
        <v>1</v>
      </c>
      <c r="E187" s="730" t="s">
        <v>49</v>
      </c>
      <c r="F187" s="730" t="s">
        <v>50</v>
      </c>
    </row>
    <row r="188" spans="1:6" ht="18" customHeight="1" thickBot="1">
      <c r="A188" s="344" t="s">
        <v>5</v>
      </c>
      <c r="B188" s="345" t="s">
        <v>6</v>
      </c>
      <c r="C188" s="729"/>
      <c r="D188" s="345" t="s">
        <v>7</v>
      </c>
      <c r="E188" s="731"/>
      <c r="F188" s="731"/>
    </row>
    <row r="189" spans="1:6" ht="18" customHeight="1" thickTop="1" thickBot="1">
      <c r="A189" s="732"/>
      <c r="B189" s="733"/>
      <c r="C189" s="733"/>
      <c r="D189" s="733"/>
      <c r="E189" s="733"/>
      <c r="F189" s="734"/>
    </row>
    <row r="190" spans="1:6" ht="18" customHeight="1" thickTop="1">
      <c r="A190" s="81"/>
      <c r="B190" s="82"/>
      <c r="C190" s="82"/>
      <c r="D190" s="83"/>
      <c r="E190" s="720"/>
      <c r="F190" s="174"/>
    </row>
    <row r="191" spans="1:6" ht="18" customHeight="1">
      <c r="A191" s="84"/>
      <c r="B191" s="85"/>
      <c r="C191" s="85"/>
      <c r="D191" s="86"/>
      <c r="E191" s="721"/>
      <c r="F191" s="175"/>
    </row>
    <row r="192" spans="1:6" ht="18" customHeight="1" thickBot="1">
      <c r="A192" s="87"/>
      <c r="B192" s="88"/>
      <c r="C192" s="88"/>
      <c r="D192" s="89"/>
      <c r="E192" s="722"/>
      <c r="F192" s="176"/>
    </row>
    <row r="193" spans="1:6" ht="18" customHeight="1" thickTop="1">
      <c r="A193" s="90"/>
      <c r="B193" s="91"/>
      <c r="C193" s="91"/>
      <c r="D193" s="92"/>
      <c r="E193" s="721"/>
      <c r="F193" s="177"/>
    </row>
    <row r="194" spans="1:6" ht="18" customHeight="1">
      <c r="A194" s="93"/>
      <c r="B194" s="94"/>
      <c r="C194" s="94"/>
      <c r="D194" s="95"/>
      <c r="E194" s="721"/>
      <c r="F194" s="178"/>
    </row>
    <row r="195" spans="1:6" ht="18" customHeight="1" thickBot="1">
      <c r="A195" s="96"/>
      <c r="B195" s="97"/>
      <c r="C195" s="97"/>
      <c r="D195" s="98"/>
      <c r="E195" s="722"/>
      <c r="F195" s="179"/>
    </row>
    <row r="196" spans="1:6" ht="18" customHeight="1" thickTop="1">
      <c r="A196" s="81"/>
      <c r="B196" s="82"/>
      <c r="C196" s="82"/>
      <c r="D196" s="99"/>
      <c r="E196" s="721"/>
      <c r="F196" s="174"/>
    </row>
    <row r="197" spans="1:6" ht="18" customHeight="1">
      <c r="A197" s="84"/>
      <c r="B197" s="85"/>
      <c r="C197" s="85"/>
      <c r="D197" s="86"/>
      <c r="E197" s="721"/>
      <c r="F197" s="175"/>
    </row>
    <row r="198" spans="1:6" ht="18" customHeight="1" thickBot="1">
      <c r="A198" s="87"/>
      <c r="B198" s="88"/>
      <c r="C198" s="88"/>
      <c r="D198" s="100"/>
      <c r="E198" s="722"/>
      <c r="F198" s="176"/>
    </row>
    <row r="199" spans="1:6" ht="18" customHeight="1" thickTop="1">
      <c r="A199" s="101"/>
      <c r="B199" s="102"/>
      <c r="C199" s="102"/>
      <c r="D199" s="103"/>
      <c r="E199" s="721"/>
      <c r="F199" s="180"/>
    </row>
    <row r="200" spans="1:6" ht="18" customHeight="1">
      <c r="A200" s="104"/>
      <c r="B200" s="105"/>
      <c r="C200" s="105"/>
      <c r="D200" s="106"/>
      <c r="E200" s="721"/>
      <c r="F200" s="181"/>
    </row>
    <row r="201" spans="1:6" ht="18" customHeight="1" thickBot="1">
      <c r="A201" s="107"/>
      <c r="B201" s="108"/>
      <c r="C201" s="108"/>
      <c r="D201" s="109"/>
      <c r="E201" s="722"/>
      <c r="F201" s="182"/>
    </row>
    <row r="202" spans="1:6" ht="18" customHeight="1" thickTop="1">
      <c r="A202" s="81"/>
      <c r="B202" s="82"/>
      <c r="C202" s="82"/>
      <c r="D202" s="83"/>
      <c r="E202" s="720"/>
      <c r="F202" s="174"/>
    </row>
    <row r="203" spans="1:6" ht="18" customHeight="1">
      <c r="A203" s="84"/>
      <c r="B203" s="85"/>
      <c r="C203" s="85"/>
      <c r="D203" s="86"/>
      <c r="E203" s="721"/>
      <c r="F203" s="175"/>
    </row>
    <row r="204" spans="1:6" ht="18" customHeight="1" thickBot="1">
      <c r="A204" s="87"/>
      <c r="B204" s="88"/>
      <c r="C204" s="88"/>
      <c r="D204" s="89"/>
      <c r="E204" s="722"/>
      <c r="F204" s="176"/>
    </row>
    <row r="205" spans="1:6" ht="18" customHeight="1" thickTop="1">
      <c r="A205" s="90"/>
      <c r="B205" s="91"/>
      <c r="C205" s="91"/>
      <c r="D205" s="92"/>
      <c r="E205" s="720"/>
      <c r="F205" s="177"/>
    </row>
    <row r="206" spans="1:6" ht="18" customHeight="1">
      <c r="A206" s="93"/>
      <c r="B206" s="94"/>
      <c r="C206" s="94"/>
      <c r="D206" s="95"/>
      <c r="E206" s="721"/>
      <c r="F206" s="178"/>
    </row>
    <row r="207" spans="1:6" ht="18" customHeight="1" thickBot="1">
      <c r="A207" s="96"/>
      <c r="B207" s="97"/>
      <c r="C207" s="97"/>
      <c r="D207" s="110"/>
      <c r="E207" s="722"/>
      <c r="F207" s="179"/>
    </row>
    <row r="208" spans="1:6" ht="18" customHeight="1" thickTop="1">
      <c r="A208" s="81"/>
      <c r="B208" s="82"/>
      <c r="C208" s="82"/>
      <c r="D208" s="83"/>
      <c r="E208" s="720"/>
      <c r="F208" s="174"/>
    </row>
    <row r="209" spans="1:6" ht="18" customHeight="1">
      <c r="A209" s="84"/>
      <c r="B209" s="85"/>
      <c r="C209" s="85"/>
      <c r="D209" s="86"/>
      <c r="E209" s="721"/>
      <c r="F209" s="175"/>
    </row>
    <row r="210" spans="1:6" ht="18" customHeight="1" thickBot="1">
      <c r="A210" s="87"/>
      <c r="B210" s="88"/>
      <c r="C210" s="88"/>
      <c r="D210" s="89"/>
      <c r="E210" s="722"/>
      <c r="F210" s="176"/>
    </row>
    <row r="211" spans="1:6" ht="18" customHeight="1" thickTop="1">
      <c r="A211" s="101"/>
      <c r="B211" s="102"/>
      <c r="C211" s="102"/>
      <c r="D211" s="111"/>
      <c r="E211" s="720"/>
      <c r="F211" s="180"/>
    </row>
    <row r="212" spans="1:6" ht="18" customHeight="1">
      <c r="A212" s="104"/>
      <c r="B212" s="105"/>
      <c r="C212" s="105"/>
      <c r="D212" s="106"/>
      <c r="E212" s="721"/>
      <c r="F212" s="181"/>
    </row>
    <row r="213" spans="1:6" ht="18" customHeight="1" thickBot="1">
      <c r="A213" s="107"/>
      <c r="B213" s="108"/>
      <c r="C213" s="108"/>
      <c r="D213" s="109"/>
      <c r="E213" s="722"/>
      <c r="F213" s="182"/>
    </row>
    <row r="214" spans="1:6" ht="18" customHeight="1" thickTop="1">
      <c r="A214" s="81"/>
      <c r="B214" s="82"/>
      <c r="C214" s="82"/>
      <c r="D214" s="83"/>
      <c r="E214" s="720"/>
      <c r="F214" s="174"/>
    </row>
    <row r="215" spans="1:6" ht="18" customHeight="1">
      <c r="A215" s="84"/>
      <c r="B215" s="85"/>
      <c r="C215" s="85"/>
      <c r="D215" s="86"/>
      <c r="E215" s="721"/>
      <c r="F215" s="175"/>
    </row>
    <row r="216" spans="1:6" ht="18" customHeight="1" thickBot="1">
      <c r="A216" s="87"/>
      <c r="B216" s="88"/>
      <c r="C216" s="88"/>
      <c r="D216" s="89"/>
      <c r="E216" s="722"/>
      <c r="F216" s="176"/>
    </row>
    <row r="217" spans="1:6" ht="18" customHeight="1" thickTop="1">
      <c r="A217" s="90"/>
      <c r="B217" s="91"/>
      <c r="C217" s="91"/>
      <c r="D217" s="92"/>
      <c r="E217" s="721"/>
      <c r="F217" s="177"/>
    </row>
    <row r="218" spans="1:6" ht="18" customHeight="1">
      <c r="A218" s="93"/>
      <c r="B218" s="94"/>
      <c r="C218" s="94"/>
      <c r="D218" s="95"/>
      <c r="E218" s="721"/>
      <c r="F218" s="178"/>
    </row>
    <row r="219" spans="1:6" ht="18" customHeight="1" thickBot="1">
      <c r="A219" s="96"/>
      <c r="B219" s="97"/>
      <c r="C219" s="97"/>
      <c r="D219" s="98"/>
      <c r="E219" s="722"/>
      <c r="F219" s="179"/>
    </row>
    <row r="220" spans="1:6" ht="18" customHeight="1" thickTop="1">
      <c r="A220" s="81"/>
      <c r="B220" s="82"/>
      <c r="C220" s="82"/>
      <c r="D220" s="99"/>
      <c r="E220" s="721"/>
      <c r="F220" s="174"/>
    </row>
    <row r="221" spans="1:6" ht="18" customHeight="1">
      <c r="A221" s="84"/>
      <c r="B221" s="85"/>
      <c r="C221" s="85"/>
      <c r="D221" s="86"/>
      <c r="E221" s="721"/>
      <c r="F221" s="175"/>
    </row>
    <row r="222" spans="1:6" ht="18" customHeight="1" thickBot="1">
      <c r="A222" s="87"/>
      <c r="B222" s="88"/>
      <c r="C222" s="88"/>
      <c r="D222" s="100"/>
      <c r="E222" s="722"/>
      <c r="F222" s="176"/>
    </row>
    <row r="223" spans="1:6" ht="18" customHeight="1" thickTop="1">
      <c r="A223" s="101"/>
      <c r="B223" s="102"/>
      <c r="C223" s="102"/>
      <c r="D223" s="103"/>
      <c r="E223" s="721"/>
      <c r="F223" s="180"/>
    </row>
    <row r="224" spans="1:6" ht="18" customHeight="1">
      <c r="A224" s="104"/>
      <c r="B224" s="105"/>
      <c r="C224" s="105"/>
      <c r="D224" s="106"/>
      <c r="E224" s="721"/>
      <c r="F224" s="181"/>
    </row>
    <row r="225" spans="1:7" ht="18" customHeight="1" thickBot="1">
      <c r="A225" s="107"/>
      <c r="B225" s="108"/>
      <c r="C225" s="108"/>
      <c r="D225" s="109"/>
      <c r="E225" s="722"/>
      <c r="F225" s="182"/>
    </row>
    <row r="226" spans="1:7" ht="18" customHeight="1" thickTop="1">
      <c r="A226" s="81"/>
      <c r="B226" s="82"/>
      <c r="C226" s="82"/>
      <c r="D226" s="83"/>
      <c r="E226" s="720"/>
      <c r="F226" s="174"/>
    </row>
    <row r="227" spans="1:7" ht="18" customHeight="1">
      <c r="A227" s="84"/>
      <c r="B227" s="85"/>
      <c r="C227" s="85"/>
      <c r="D227" s="86"/>
      <c r="E227" s="721"/>
      <c r="F227" s="175"/>
    </row>
    <row r="228" spans="1:7" ht="18" customHeight="1" thickBot="1">
      <c r="A228" s="87"/>
      <c r="B228" s="88"/>
      <c r="C228" s="88"/>
      <c r="D228" s="89"/>
      <c r="E228" s="722"/>
      <c r="F228" s="176"/>
    </row>
    <row r="229" spans="1:7" ht="18" customHeight="1" thickTop="1">
      <c r="A229" s="90"/>
      <c r="B229" s="91"/>
      <c r="C229" s="91"/>
      <c r="D229" s="92"/>
      <c r="E229" s="720"/>
      <c r="F229" s="177"/>
    </row>
    <row r="230" spans="1:7" ht="18" customHeight="1">
      <c r="A230" s="93"/>
      <c r="B230" s="94"/>
      <c r="C230" s="94"/>
      <c r="D230" s="95"/>
      <c r="E230" s="721"/>
      <c r="F230" s="178"/>
    </row>
    <row r="231" spans="1:7" ht="18" customHeight="1" thickBot="1">
      <c r="A231" s="96"/>
      <c r="B231" s="97"/>
      <c r="C231" s="97"/>
      <c r="D231" s="110"/>
      <c r="E231" s="722"/>
      <c r="F231" s="179"/>
    </row>
    <row r="232" spans="1:7" ht="18" customHeight="1" thickTop="1">
      <c r="A232" s="81"/>
      <c r="B232" s="82"/>
      <c r="C232" s="82"/>
      <c r="D232" s="83"/>
      <c r="E232" s="720"/>
      <c r="F232" s="174"/>
    </row>
    <row r="233" spans="1:7" ht="18" customHeight="1">
      <c r="A233" s="84"/>
      <c r="B233" s="85"/>
      <c r="C233" s="85"/>
      <c r="D233" s="86"/>
      <c r="E233" s="721"/>
      <c r="F233" s="175"/>
    </row>
    <row r="234" spans="1:7" ht="18" customHeight="1" thickBot="1">
      <c r="A234" s="87"/>
      <c r="B234" s="88"/>
      <c r="C234" s="88"/>
      <c r="D234" s="89"/>
      <c r="E234" s="722"/>
      <c r="F234" s="176"/>
    </row>
    <row r="235" spans="1:7" ht="18" customHeight="1" thickTop="1">
      <c r="A235" s="101"/>
      <c r="B235" s="102"/>
      <c r="C235" s="102"/>
      <c r="D235" s="111"/>
      <c r="E235" s="720"/>
      <c r="F235" s="180"/>
    </row>
    <row r="236" spans="1:7" ht="18" customHeight="1">
      <c r="A236" s="104"/>
      <c r="B236" s="105"/>
      <c r="C236" s="105"/>
      <c r="D236" s="106"/>
      <c r="E236" s="721"/>
      <c r="F236" s="181"/>
    </row>
    <row r="237" spans="1:7" ht="18" customHeight="1" thickBot="1">
      <c r="A237" s="107"/>
      <c r="B237" s="108"/>
      <c r="C237" s="108"/>
      <c r="D237" s="109"/>
      <c r="E237" s="722"/>
      <c r="F237" s="182"/>
    </row>
    <row r="238" spans="1:7" ht="18" customHeight="1" thickTop="1"/>
    <row r="239" spans="1:7" ht="18" customHeight="1">
      <c r="A239" s="723"/>
      <c r="B239" s="723"/>
      <c r="C239" s="723"/>
      <c r="D239" s="723"/>
      <c r="E239" s="723"/>
      <c r="F239" s="723"/>
      <c r="G239" s="19"/>
    </row>
    <row r="240" spans="1:7" ht="18" customHeight="1">
      <c r="A240" s="19"/>
      <c r="B240" s="413"/>
      <c r="C240" s="19"/>
      <c r="D240" s="413"/>
      <c r="E240" s="19"/>
      <c r="F240" s="19"/>
      <c r="G240" s="19"/>
    </row>
    <row r="241" spans="1:7" ht="18" customHeight="1">
      <c r="A241" s="414"/>
      <c r="B241" s="414"/>
      <c r="C241" s="414"/>
      <c r="D241" s="414"/>
      <c r="E241" s="414"/>
      <c r="F241" s="414"/>
      <c r="G241" s="19"/>
    </row>
  </sheetData>
  <sheetProtection algorithmName="SHA-512" hashValue="M5+c7847uHPuUv4HLKAbcj/UL+d4bkz5dbRPtRTM09Zfnv4tEqdpAAOJ/WWMIxt9QOmW9N80NuhHgsG01JdJGg==" saltValue="vElnuY7JPbODXZ1gL8Ew4Q==" spinCount="100000" sheet="1" objects="1" scenarios="1"/>
  <mergeCells count="145">
    <mergeCell ref="A33:F33"/>
    <mergeCell ref="A40:F40"/>
    <mergeCell ref="C37:D37"/>
    <mergeCell ref="F45:F46"/>
    <mergeCell ref="A39:F39"/>
    <mergeCell ref="A1:A3"/>
    <mergeCell ref="D14:F14"/>
    <mergeCell ref="A26:B26"/>
    <mergeCell ref="B2:F2"/>
    <mergeCell ref="B3:F3"/>
    <mergeCell ref="B1:F1"/>
    <mergeCell ref="E45:E46"/>
    <mergeCell ref="C26:E26"/>
    <mergeCell ref="A5:F5"/>
    <mergeCell ref="A44:F44"/>
    <mergeCell ref="A11:C11"/>
    <mergeCell ref="A25:B25"/>
    <mergeCell ref="A30:F30"/>
    <mergeCell ref="A35:F35"/>
    <mergeCell ref="D15:F15"/>
    <mergeCell ref="E13:F13"/>
    <mergeCell ref="A12:B12"/>
    <mergeCell ref="E18:F18"/>
    <mergeCell ref="A6:F6"/>
    <mergeCell ref="A34:F34"/>
    <mergeCell ref="A169:B169"/>
    <mergeCell ref="A32:F32"/>
    <mergeCell ref="E66:E68"/>
    <mergeCell ref="A174:B174"/>
    <mergeCell ref="A173:B173"/>
    <mergeCell ref="A172:B172"/>
    <mergeCell ref="A171:B171"/>
    <mergeCell ref="A170:B170"/>
    <mergeCell ref="A176:B176"/>
    <mergeCell ref="A175:B175"/>
    <mergeCell ref="C115:D115"/>
    <mergeCell ref="A167:B167"/>
    <mergeCell ref="A36:B36"/>
    <mergeCell ref="C42:D42"/>
    <mergeCell ref="A166:F166"/>
    <mergeCell ref="E109:F109"/>
    <mergeCell ref="D143:F143"/>
    <mergeCell ref="D144:F145"/>
    <mergeCell ref="A128:B128"/>
    <mergeCell ref="E130:F130"/>
    <mergeCell ref="E131:F131"/>
    <mergeCell ref="C130:D130"/>
    <mergeCell ref="C131:D131"/>
    <mergeCell ref="C134:C135"/>
    <mergeCell ref="A142:F142"/>
    <mergeCell ref="C36:D36"/>
    <mergeCell ref="A47:F47"/>
    <mergeCell ref="E89:E91"/>
    <mergeCell ref="E69:E71"/>
    <mergeCell ref="A72:F72"/>
    <mergeCell ref="E93:E95"/>
    <mergeCell ref="A92:F92"/>
    <mergeCell ref="A85:F85"/>
    <mergeCell ref="E48:E50"/>
    <mergeCell ref="A96:F96"/>
    <mergeCell ref="A101:B101"/>
    <mergeCell ref="E97:E99"/>
    <mergeCell ref="E63:E65"/>
    <mergeCell ref="E60:E62"/>
    <mergeCell ref="E86:E88"/>
    <mergeCell ref="E51:E53"/>
    <mergeCell ref="A104:B104"/>
    <mergeCell ref="D106:F106"/>
    <mergeCell ref="A106:C106"/>
    <mergeCell ref="D101:F101"/>
    <mergeCell ref="D103:F103"/>
    <mergeCell ref="E57:E59"/>
    <mergeCell ref="A37:B37"/>
    <mergeCell ref="A100:F100"/>
    <mergeCell ref="A103:B103"/>
    <mergeCell ref="B110:C114"/>
    <mergeCell ref="A7:A10"/>
    <mergeCell ref="A107:C107"/>
    <mergeCell ref="A108:C108"/>
    <mergeCell ref="E134:E135"/>
    <mergeCell ref="C41:D41"/>
    <mergeCell ref="E12:F12"/>
    <mergeCell ref="D16:F16"/>
    <mergeCell ref="A102:B102"/>
    <mergeCell ref="E54:E56"/>
    <mergeCell ref="D17:F17"/>
    <mergeCell ref="A13:D13"/>
    <mergeCell ref="A18:B18"/>
    <mergeCell ref="A19:D19"/>
    <mergeCell ref="F134:F135"/>
    <mergeCell ref="A132:F132"/>
    <mergeCell ref="C27:E28"/>
    <mergeCell ref="C18:D18"/>
    <mergeCell ref="C45:C46"/>
    <mergeCell ref="A42:B42"/>
    <mergeCell ref="A41:B41"/>
    <mergeCell ref="A31:C31"/>
    <mergeCell ref="D146:F146"/>
    <mergeCell ref="B152:C152"/>
    <mergeCell ref="E152:F152"/>
    <mergeCell ref="A184:F184"/>
    <mergeCell ref="A181:B181"/>
    <mergeCell ref="A179:B179"/>
    <mergeCell ref="A178:B178"/>
    <mergeCell ref="A177:B177"/>
    <mergeCell ref="D148:F148"/>
    <mergeCell ref="E154:F154"/>
    <mergeCell ref="A150:B150"/>
    <mergeCell ref="A160:F160"/>
    <mergeCell ref="A168:F168"/>
    <mergeCell ref="C167:F167"/>
    <mergeCell ref="A163:F163"/>
    <mergeCell ref="A158:F159"/>
    <mergeCell ref="A162:F162"/>
    <mergeCell ref="A156:B156"/>
    <mergeCell ref="D164:F164"/>
    <mergeCell ref="D149:F149"/>
    <mergeCell ref="D147:F147"/>
    <mergeCell ref="A154:B154"/>
    <mergeCell ref="A157:B157"/>
    <mergeCell ref="A161:F161"/>
    <mergeCell ref="A189:F189"/>
    <mergeCell ref="E190:E192"/>
    <mergeCell ref="E193:E195"/>
    <mergeCell ref="E196:E198"/>
    <mergeCell ref="E199:E201"/>
    <mergeCell ref="E202:E204"/>
    <mergeCell ref="A180:B180"/>
    <mergeCell ref="A183:F183"/>
    <mergeCell ref="A186:F186"/>
    <mergeCell ref="C187:C188"/>
    <mergeCell ref="E187:E188"/>
    <mergeCell ref="F187:F188"/>
    <mergeCell ref="E223:E225"/>
    <mergeCell ref="E226:E228"/>
    <mergeCell ref="E229:E231"/>
    <mergeCell ref="E232:E234"/>
    <mergeCell ref="E235:E237"/>
    <mergeCell ref="A239:F239"/>
    <mergeCell ref="E205:E207"/>
    <mergeCell ref="E208:E210"/>
    <mergeCell ref="E211:E213"/>
    <mergeCell ref="E214:E216"/>
    <mergeCell ref="E217:E219"/>
    <mergeCell ref="E220:E222"/>
  </mergeCells>
  <printOptions horizontalCentered="1" verticalCentered="1"/>
  <pageMargins left="0" right="0" top="0" bottom="0" header="0" footer="0"/>
  <pageSetup paperSize="9" scale="85" fitToWidth="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37"/>
  <sheetViews>
    <sheetView showGridLines="0" workbookViewId="0">
      <selection sqref="A1:K1"/>
    </sheetView>
  </sheetViews>
  <sheetFormatPr baseColWidth="10" defaultColWidth="14.7109375" defaultRowHeight="18" customHeight="1"/>
  <cols>
    <col min="1" max="1" width="11.7109375" style="1" customWidth="1"/>
    <col min="2" max="2" width="12.7109375" style="332" customWidth="1"/>
    <col min="3" max="3" width="15" style="1" customWidth="1"/>
    <col min="4" max="4" width="12.7109375" style="332" customWidth="1"/>
    <col min="5" max="5" width="17.5703125" style="1" customWidth="1"/>
    <col min="6" max="6" width="12.85546875" style="1" bestFit="1" customWidth="1"/>
    <col min="7" max="8" width="16.7109375" style="1" customWidth="1"/>
    <col min="9" max="11" width="10.7109375" style="1" customWidth="1"/>
    <col min="12" max="16384" width="14.7109375" style="1"/>
  </cols>
  <sheetData>
    <row r="1" spans="1:12" ht="18" customHeight="1">
      <c r="A1" s="691" t="s">
        <v>159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/>
    </row>
    <row r="2" spans="1:12" ht="15.95" customHeight="1">
      <c r="A2" s="692" t="s">
        <v>85</v>
      </c>
      <c r="B2" s="693"/>
      <c r="C2" s="694"/>
      <c r="D2" s="694"/>
      <c r="E2" s="695"/>
      <c r="F2" s="696" t="s">
        <v>86</v>
      </c>
      <c r="G2" s="697"/>
      <c r="H2" s="698"/>
      <c r="I2" s="60"/>
      <c r="J2" s="699" t="s">
        <v>87</v>
      </c>
      <c r="K2" s="700"/>
      <c r="L2"/>
    </row>
    <row r="3" spans="1:12" ht="15.95" customHeight="1">
      <c r="A3" s="701" t="s">
        <v>124</v>
      </c>
      <c r="B3" s="662"/>
      <c r="C3" s="664"/>
      <c r="D3" s="664"/>
      <c r="E3" s="665"/>
      <c r="F3" s="688"/>
      <c r="G3" s="689"/>
      <c r="H3" s="690"/>
      <c r="I3" s="206"/>
      <c r="J3" s="207"/>
      <c r="K3" s="61">
        <f>SUM(I2)</f>
        <v>0</v>
      </c>
      <c r="L3"/>
    </row>
    <row r="4" spans="1:12" ht="15.95" customHeight="1">
      <c r="A4" s="701" t="s">
        <v>142</v>
      </c>
      <c r="B4" s="662"/>
      <c r="C4" s="664"/>
      <c r="D4" s="664"/>
      <c r="E4" s="665"/>
      <c r="F4" s="203"/>
      <c r="G4" s="204"/>
      <c r="H4" s="205"/>
      <c r="I4" s="208"/>
      <c r="J4" s="209"/>
      <c r="K4" s="210"/>
      <c r="L4"/>
    </row>
    <row r="5" spans="1:12" ht="15.95" customHeight="1">
      <c r="A5" s="701" t="s">
        <v>143</v>
      </c>
      <c r="B5" s="662"/>
      <c r="C5" s="664"/>
      <c r="D5" s="664"/>
      <c r="E5" s="665"/>
      <c r="F5" s="203"/>
      <c r="G5" s="204"/>
      <c r="H5" s="205"/>
      <c r="I5" s="208"/>
      <c r="J5" s="209"/>
      <c r="K5" s="210"/>
      <c r="L5"/>
    </row>
    <row r="6" spans="1:12" ht="15.95" customHeight="1">
      <c r="A6" s="662" t="s">
        <v>88</v>
      </c>
      <c r="B6" s="663"/>
      <c r="C6" s="664"/>
      <c r="D6" s="664"/>
      <c r="E6" s="665"/>
      <c r="F6" s="688" t="s">
        <v>122</v>
      </c>
      <c r="G6" s="689"/>
      <c r="H6" s="690"/>
      <c r="I6" s="70"/>
      <c r="J6" s="187">
        <f>F12*G12</f>
        <v>0</v>
      </c>
      <c r="K6" s="64">
        <f>SUM(I6*J6)</f>
        <v>0</v>
      </c>
      <c r="L6"/>
    </row>
    <row r="7" spans="1:12" ht="15.95" customHeight="1">
      <c r="A7" s="662" t="s">
        <v>67</v>
      </c>
      <c r="B7" s="663"/>
      <c r="C7" s="664"/>
      <c r="D7" s="664"/>
      <c r="E7" s="665"/>
      <c r="F7" s="666" t="s">
        <v>164</v>
      </c>
      <c r="G7" s="667"/>
      <c r="H7" s="668"/>
      <c r="I7" s="527">
        <f>ROUND($I$6/2,0)</f>
        <v>0</v>
      </c>
      <c r="J7" s="211" t="s">
        <v>41</v>
      </c>
      <c r="K7" s="63">
        <f>SUM(K3:K6)</f>
        <v>0</v>
      </c>
      <c r="L7"/>
    </row>
    <row r="8" spans="1:12" ht="15.95" customHeight="1">
      <c r="A8" s="669" t="s">
        <v>128</v>
      </c>
      <c r="B8" s="670"/>
      <c r="C8" s="671"/>
      <c r="D8" s="671"/>
      <c r="E8" s="672"/>
      <c r="F8" s="673"/>
      <c r="G8" s="674"/>
      <c r="H8" s="675"/>
      <c r="I8" s="528"/>
      <c r="J8" s="213"/>
      <c r="K8" s="213"/>
      <c r="L8"/>
    </row>
    <row r="9" spans="1:12" ht="18" customHeight="1">
      <c r="A9" s="214"/>
      <c r="B9" s="215"/>
      <c r="C9" s="215"/>
      <c r="D9" s="215"/>
      <c r="E9" s="216"/>
      <c r="F9" s="216"/>
      <c r="G9" s="217"/>
      <c r="H9" s="218"/>
      <c r="I9" s="215"/>
      <c r="J9" s="215"/>
      <c r="K9" s="215"/>
      <c r="L9"/>
    </row>
    <row r="10" spans="1:12" ht="18" customHeight="1">
      <c r="A10" s="639" t="s">
        <v>165</v>
      </c>
      <c r="B10" s="639"/>
      <c r="C10" s="639"/>
      <c r="D10" s="639"/>
      <c r="E10" s="639"/>
      <c r="F10" s="639"/>
      <c r="G10" s="639"/>
      <c r="H10" s="639"/>
      <c r="I10" s="639"/>
      <c r="J10" s="639"/>
      <c r="K10" s="215"/>
      <c r="L10"/>
    </row>
    <row r="11" spans="1:12" ht="15.95" customHeight="1">
      <c r="A11" s="415"/>
      <c r="B11" s="416"/>
      <c r="C11" s="416"/>
      <c r="D11" s="416"/>
      <c r="E11" s="417"/>
      <c r="F11" s="418" t="s">
        <v>172</v>
      </c>
      <c r="G11" s="419" t="s">
        <v>89</v>
      </c>
      <c r="H11" s="224"/>
      <c r="I11" s="216"/>
      <c r="J11" s="216"/>
      <c r="K11" s="215"/>
      <c r="L11"/>
    </row>
    <row r="12" spans="1:12" ht="15.95" customHeight="1">
      <c r="A12" s="676" t="s">
        <v>153</v>
      </c>
      <c r="B12" s="677"/>
      <c r="C12" s="677"/>
      <c r="D12" s="677"/>
      <c r="E12" s="678"/>
      <c r="F12" s="225">
        <v>3</v>
      </c>
      <c r="G12" s="226">
        <f>IF(ISNUMBER(C6),6,0)+IF(ISNUMBER(C3),8,0)+IF(ISNUMBER(C4),8,0)+IF(ISNUMBER(C5),8,0)</f>
        <v>0</v>
      </c>
      <c r="H12" s="529">
        <f>SUM(F12*G12*I6)</f>
        <v>0</v>
      </c>
      <c r="I12" s="215"/>
      <c r="J12" s="215"/>
      <c r="K12" s="215"/>
      <c r="L12"/>
    </row>
    <row r="13" spans="1:12" ht="15.95" customHeight="1">
      <c r="A13" s="679" t="s">
        <v>90</v>
      </c>
      <c r="B13" s="680"/>
      <c r="C13" s="680"/>
      <c r="D13" s="680"/>
      <c r="E13" s="680"/>
      <c r="F13" s="680"/>
      <c r="G13" s="681"/>
      <c r="H13" s="426">
        <f>SUM(I2)</f>
        <v>0</v>
      </c>
      <c r="I13" s="215"/>
      <c r="J13" s="229"/>
      <c r="K13" s="215"/>
      <c r="L13"/>
    </row>
    <row r="14" spans="1:12" ht="15.95" customHeight="1">
      <c r="A14" s="682" t="s">
        <v>91</v>
      </c>
      <c r="B14" s="683"/>
      <c r="C14" s="683"/>
      <c r="D14" s="683"/>
      <c r="E14" s="683"/>
      <c r="F14" s="683"/>
      <c r="G14" s="684"/>
      <c r="H14" s="27">
        <f>SUM(H12:H13)</f>
        <v>0</v>
      </c>
      <c r="I14" s="230"/>
      <c r="J14" s="231"/>
      <c r="K14" s="215"/>
      <c r="L14"/>
    </row>
    <row r="15" spans="1:12" ht="15.95" customHeight="1">
      <c r="A15" s="685" t="s">
        <v>129</v>
      </c>
      <c r="B15" s="686"/>
      <c r="C15" s="686"/>
      <c r="D15" s="686"/>
      <c r="E15" s="686"/>
      <c r="F15" s="687"/>
      <c r="G15" s="268">
        <v>0.25</v>
      </c>
      <c r="H15" s="188">
        <f>SUM(H14*G15)</f>
        <v>0</v>
      </c>
      <c r="I15" s="230"/>
      <c r="J15" s="231"/>
      <c r="K15" s="215"/>
      <c r="L15"/>
    </row>
    <row r="16" spans="1:12" ht="15.95" customHeight="1">
      <c r="A16" s="659" t="s">
        <v>135</v>
      </c>
      <c r="B16" s="660"/>
      <c r="C16" s="660"/>
      <c r="D16" s="660"/>
      <c r="E16" s="660"/>
      <c r="F16" s="661"/>
      <c r="G16" s="371">
        <v>0.6</v>
      </c>
      <c r="H16" s="530">
        <f>SUM(H15*G16)</f>
        <v>0</v>
      </c>
      <c r="I16" s="230"/>
      <c r="J16" s="231"/>
      <c r="K16" s="215"/>
      <c r="L16"/>
    </row>
    <row r="17" spans="1:13" ht="15.9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1:13" ht="18" customHeight="1">
      <c r="A18" s="216"/>
      <c r="B18" s="216"/>
      <c r="C18" s="216"/>
      <c r="D18" s="216"/>
      <c r="E18" s="216"/>
      <c r="F18" s="216"/>
      <c r="G18" s="202"/>
      <c r="H18" s="236"/>
      <c r="I18" s="230"/>
      <c r="J18" s="231"/>
      <c r="K18" s="215"/>
      <c r="L18" s="23"/>
    </row>
    <row r="19" spans="1:13" ht="18" customHeight="1">
      <c r="A19" s="638"/>
      <c r="B19" s="638"/>
      <c r="C19" s="638"/>
      <c r="D19" s="638"/>
      <c r="E19" s="638"/>
      <c r="F19" s="638"/>
      <c r="G19" s="638"/>
      <c r="H19" s="638"/>
      <c r="I19" s="638"/>
      <c r="J19" s="638"/>
      <c r="K19" s="215"/>
      <c r="L19"/>
    </row>
    <row r="20" spans="1:13" ht="18" customHeight="1">
      <c r="A20" s="639" t="s">
        <v>130</v>
      </c>
      <c r="B20" s="639"/>
      <c r="C20" s="639"/>
      <c r="D20" s="639"/>
      <c r="E20" s="639"/>
      <c r="F20" s="639"/>
      <c r="G20" s="639"/>
      <c r="H20" s="639"/>
      <c r="I20" s="639"/>
      <c r="J20" s="639"/>
      <c r="K20" s="215"/>
      <c r="L20"/>
    </row>
    <row r="21" spans="1:13" ht="15">
      <c r="A21" s="215"/>
      <c r="B21" s="640" t="s">
        <v>91</v>
      </c>
      <c r="C21" s="641"/>
      <c r="D21" s="642"/>
      <c r="E21" s="189">
        <f>SUM(K7)</f>
        <v>0</v>
      </c>
      <c r="F21" s="421"/>
      <c r="G21" s="238"/>
      <c r="H21" s="238"/>
      <c r="I21" s="238"/>
      <c r="J21" s="238"/>
      <c r="K21" s="238"/>
      <c r="L21"/>
    </row>
    <row r="22" spans="1:13" ht="30" customHeight="1">
      <c r="A22" s="239"/>
      <c r="B22" s="240" t="s">
        <v>125</v>
      </c>
      <c r="C22" s="240" t="s">
        <v>92</v>
      </c>
      <c r="D22" s="241" t="s">
        <v>93</v>
      </c>
      <c r="E22" s="242" t="s">
        <v>94</v>
      </c>
      <c r="F22" s="531"/>
      <c r="G22" s="532"/>
      <c r="H22" s="533"/>
      <c r="I22" s="533"/>
      <c r="J22" s="533"/>
      <c r="K22" s="534"/>
      <c r="L22"/>
    </row>
    <row r="23" spans="1:13" ht="18" customHeight="1">
      <c r="A23" s="535" t="s">
        <v>131</v>
      </c>
      <c r="B23" s="536">
        <f>ROUNDDOWN($I$6/2,0)</f>
        <v>0</v>
      </c>
      <c r="C23" s="537">
        <v>0</v>
      </c>
      <c r="D23" s="538">
        <f>SUM(B23*C23)</f>
        <v>0</v>
      </c>
      <c r="E23" s="539">
        <f>SUM(E21)</f>
        <v>0</v>
      </c>
      <c r="F23" s="540"/>
      <c r="G23" s="541"/>
      <c r="H23" s="533"/>
      <c r="I23" s="533"/>
      <c r="J23" s="533"/>
      <c r="K23" s="534"/>
      <c r="L23"/>
    </row>
    <row r="24" spans="1:13" ht="18" customHeight="1">
      <c r="A24" s="542" t="s">
        <v>114</v>
      </c>
      <c r="B24" s="543">
        <f>ROUNDDOWN(I7/2,0)</f>
        <v>0</v>
      </c>
      <c r="C24" s="544">
        <v>0</v>
      </c>
      <c r="D24" s="545">
        <f t="shared" ref="D24:D34" si="0">SUM(B24*C24)</f>
        <v>0</v>
      </c>
      <c r="E24" s="546">
        <f t="shared" ref="E24:E34" si="1">SUM(E23-D24)</f>
        <v>0</v>
      </c>
      <c r="F24" s="547">
        <f>IF(ISEVEN(B23),B23/2,(B23+1)/2)</f>
        <v>0</v>
      </c>
      <c r="G24" s="534"/>
      <c r="H24" s="534"/>
      <c r="I24" s="534"/>
      <c r="J24" s="533"/>
      <c r="K24" s="534"/>
      <c r="L24"/>
    </row>
    <row r="25" spans="1:13" ht="18" customHeight="1">
      <c r="A25" s="542" t="s">
        <v>166</v>
      </c>
      <c r="B25" s="548">
        <f>ROUNDDOWN(F24/2,0)</f>
        <v>0</v>
      </c>
      <c r="C25" s="549">
        <v>0</v>
      </c>
      <c r="D25" s="545">
        <f t="shared" si="0"/>
        <v>0</v>
      </c>
      <c r="E25" s="546">
        <f t="shared" si="1"/>
        <v>0</v>
      </c>
      <c r="F25" s="550">
        <f>IF(ISEVEN(I7),SUM(B24/2,0),(SUM((B24+1)/2,0)))</f>
        <v>0</v>
      </c>
      <c r="G25" s="534"/>
      <c r="H25" s="534"/>
      <c r="I25" s="534"/>
      <c r="J25" s="533"/>
      <c r="K25" s="534"/>
      <c r="L25"/>
    </row>
    <row r="26" spans="1:13" ht="18" customHeight="1">
      <c r="A26" s="542" t="s">
        <v>96</v>
      </c>
      <c r="B26" s="543">
        <f>IF(F26&gt;=128,F26-128,IF(F26&gt;=64,F26-"64",IF(F26&gt;=32,F26-"32",IF(F26&gt;=16,F26-"16",IF(F26&gt;=8,F26-8,0)))))</f>
        <v>0</v>
      </c>
      <c r="C26" s="549">
        <v>0</v>
      </c>
      <c r="D26" s="545">
        <f t="shared" si="0"/>
        <v>0</v>
      </c>
      <c r="E26" s="546">
        <f t="shared" si="1"/>
        <v>0</v>
      </c>
      <c r="F26" s="551">
        <f>ROUNDUP(F25,0)</f>
        <v>0</v>
      </c>
      <c r="G26" s="552"/>
      <c r="H26" s="552"/>
      <c r="I26" s="553"/>
      <c r="J26" s="554"/>
      <c r="K26" s="554"/>
      <c r="L26"/>
    </row>
    <row r="27" spans="1:13" ht="18" customHeight="1">
      <c r="A27" s="542" t="s">
        <v>97</v>
      </c>
      <c r="B27" s="543">
        <f>IF(F26-B26=127,128/2,0)</f>
        <v>0</v>
      </c>
      <c r="C27" s="549">
        <v>0</v>
      </c>
      <c r="D27" s="545">
        <f t="shared" si="0"/>
        <v>0</v>
      </c>
      <c r="E27" s="546">
        <f t="shared" si="1"/>
        <v>0</v>
      </c>
      <c r="F27" s="555"/>
      <c r="G27" s="552"/>
      <c r="H27" s="552"/>
      <c r="I27" s="553"/>
      <c r="J27" s="554"/>
      <c r="K27" s="556"/>
      <c r="L27"/>
    </row>
    <row r="28" spans="1:13" ht="18" customHeight="1">
      <c r="A28" s="542" t="s">
        <v>98</v>
      </c>
      <c r="B28" s="543">
        <f>IF(F26-B26=64,32,IF(B27=64,B27/2,0))</f>
        <v>0</v>
      </c>
      <c r="C28" s="549">
        <v>0</v>
      </c>
      <c r="D28" s="545">
        <f t="shared" si="0"/>
        <v>0</v>
      </c>
      <c r="E28" s="546">
        <f t="shared" si="1"/>
        <v>0</v>
      </c>
      <c r="F28" s="555"/>
      <c r="G28" s="554"/>
      <c r="H28" s="554"/>
      <c r="I28" s="554"/>
      <c r="J28" s="554"/>
      <c r="K28" s="554"/>
      <c r="L28"/>
    </row>
    <row r="29" spans="1:13" ht="18" customHeight="1">
      <c r="A29" s="557" t="s">
        <v>99</v>
      </c>
      <c r="B29" s="543">
        <f>IF(F26-B26=32,16,IF(B28=32,B28/2,0))</f>
        <v>0</v>
      </c>
      <c r="C29" s="549">
        <v>0</v>
      </c>
      <c r="D29" s="545">
        <f t="shared" si="0"/>
        <v>0</v>
      </c>
      <c r="E29" s="546">
        <f t="shared" si="1"/>
        <v>0</v>
      </c>
      <c r="F29" s="555"/>
      <c r="G29" s="554"/>
      <c r="H29" s="554"/>
      <c r="I29" s="554"/>
      <c r="J29" s="554"/>
      <c r="K29" s="554"/>
      <c r="L29"/>
    </row>
    <row r="30" spans="1:13" ht="18" customHeight="1">
      <c r="A30" s="557" t="s">
        <v>100</v>
      </c>
      <c r="B30" s="558">
        <f>IF(F26-B26=16,8,IF(B29=16,B29/2,0))</f>
        <v>0</v>
      </c>
      <c r="C30" s="559">
        <v>0</v>
      </c>
      <c r="D30" s="545">
        <f t="shared" si="0"/>
        <v>0</v>
      </c>
      <c r="E30" s="546">
        <f t="shared" si="1"/>
        <v>0</v>
      </c>
      <c r="F30" s="555"/>
      <c r="G30" s="532"/>
      <c r="H30" s="533"/>
      <c r="I30" s="533"/>
      <c r="J30" s="533"/>
      <c r="K30" s="534"/>
      <c r="L30"/>
    </row>
    <row r="31" spans="1:13" ht="18" customHeight="1">
      <c r="A31" s="557" t="s">
        <v>126</v>
      </c>
      <c r="B31" s="560">
        <f>IF(F26-B26=8,4,IF(B30=8,B30/2,0))</f>
        <v>0</v>
      </c>
      <c r="C31" s="549">
        <v>0</v>
      </c>
      <c r="D31" s="545">
        <f t="shared" si="0"/>
        <v>0</v>
      </c>
      <c r="E31" s="546">
        <f t="shared" si="1"/>
        <v>0</v>
      </c>
      <c r="F31" s="555"/>
      <c r="G31" s="532"/>
      <c r="H31" s="533"/>
      <c r="I31" s="533"/>
      <c r="J31" s="533"/>
      <c r="K31" s="534"/>
      <c r="L31"/>
    </row>
    <row r="32" spans="1:13" ht="18" customHeight="1">
      <c r="A32" s="557" t="s">
        <v>132</v>
      </c>
      <c r="B32" s="558">
        <v>2</v>
      </c>
      <c r="C32" s="549">
        <v>0</v>
      </c>
      <c r="D32" s="545">
        <f t="shared" si="0"/>
        <v>0</v>
      </c>
      <c r="E32" s="546">
        <f t="shared" si="1"/>
        <v>0</v>
      </c>
      <c r="F32" s="555"/>
      <c r="G32" s="643"/>
      <c r="H32" s="643"/>
      <c r="I32" s="265"/>
      <c r="J32" s="266"/>
      <c r="K32" s="267"/>
      <c r="L32"/>
    </row>
    <row r="33" spans="1:12" ht="18" customHeight="1">
      <c r="A33" s="557" t="s">
        <v>127</v>
      </c>
      <c r="B33" s="558">
        <v>1</v>
      </c>
      <c r="C33" s="549">
        <v>0</v>
      </c>
      <c r="D33" s="545">
        <f t="shared" si="0"/>
        <v>0</v>
      </c>
      <c r="E33" s="546">
        <f t="shared" si="1"/>
        <v>0</v>
      </c>
      <c r="F33" s="263"/>
      <c r="G33" s="644" t="s">
        <v>137</v>
      </c>
      <c r="H33" s="645"/>
      <c r="I33" s="648">
        <f>SUM(C34)</f>
        <v>0</v>
      </c>
      <c r="J33" s="650" t="s">
        <v>133</v>
      </c>
      <c r="K33" s="652">
        <f>SUM(H15)</f>
        <v>0</v>
      </c>
      <c r="L33"/>
    </row>
    <row r="34" spans="1:12" ht="18" customHeight="1">
      <c r="A34" s="561" t="s">
        <v>84</v>
      </c>
      <c r="B34" s="562">
        <v>1</v>
      </c>
      <c r="C34" s="563">
        <f>SUM(E33)</f>
        <v>0</v>
      </c>
      <c r="D34" s="564">
        <f t="shared" si="0"/>
        <v>0</v>
      </c>
      <c r="E34" s="565">
        <f t="shared" si="1"/>
        <v>0</v>
      </c>
      <c r="F34" s="263"/>
      <c r="G34" s="646"/>
      <c r="H34" s="647"/>
      <c r="I34" s="649"/>
      <c r="J34" s="651"/>
      <c r="K34" s="653"/>
      <c r="L34"/>
    </row>
    <row r="35" spans="1:12" ht="18" customHeight="1">
      <c r="A35" s="654"/>
      <c r="B35" s="654"/>
      <c r="C35" s="654"/>
      <c r="D35" s="273">
        <f>SUM(D23:D34)</f>
        <v>0</v>
      </c>
      <c r="E35" s="274"/>
      <c r="F35" s="275"/>
      <c r="G35" s="655"/>
      <c r="H35" s="656"/>
      <c r="I35" s="656"/>
      <c r="J35" s="656"/>
      <c r="K35" s="656"/>
      <c r="L35"/>
    </row>
    <row r="36" spans="1:12" ht="18" customHeight="1">
      <c r="A36" s="370" t="s">
        <v>102</v>
      </c>
      <c r="B36" s="657" t="str">
        <f>IF(F12=3,"TRIPLETTES : 3 chèques de : ",IF(F12=2,"DOUBLETTES : 2 chèques de : ",IF(F12=1,"TETE A TETE : 1 chèque de : ","")))</f>
        <v xml:space="preserve">TRIPLETTES : 3 chèques de : </v>
      </c>
      <c r="C36" s="658"/>
      <c r="D36" s="566">
        <f>IF(F12=3,(C34)/3,IF(F12=2,(C34)/2,IF(F12=1,(C34)/1,0)))</f>
        <v>0</v>
      </c>
      <c r="E36" s="274"/>
      <c r="F36" s="278">
        <f>IF(I33&lt;=0.25*D35,0,1)</f>
        <v>0</v>
      </c>
      <c r="G36" s="279" t="s">
        <v>84</v>
      </c>
      <c r="H36" s="280">
        <f>SUM(C34)</f>
        <v>0</v>
      </c>
      <c r="I36" s="281" t="e">
        <f>SUM(H36/D35)</f>
        <v>#DIV/0!</v>
      </c>
      <c r="J36" s="637" t="str">
        <f>IF(F36=0,"Répartition correcte","Répartition incorrecte")</f>
        <v>Répartition correcte</v>
      </c>
      <c r="K36" s="637"/>
      <c r="L36"/>
    </row>
    <row r="37" spans="1:12" ht="18" customHeight="1">
      <c r="A37" s="391" t="s">
        <v>103</v>
      </c>
      <c r="B37" s="635" t="str">
        <f>IF(F12=3,"TRIPLETTES : 3 chèques de : ",IF(F12=2,"DOUBLETTES : 2 chèques de : ",IF(F12=1,"TETE A TETE : 1 chèque de : ","")))</f>
        <v xml:space="preserve">TRIPLETTES : 3 chèques de : </v>
      </c>
      <c r="C37" s="636"/>
      <c r="D37" s="567">
        <f>IF(F12=3,C33/3,IF(F12=2,C33/2,IF(F12=1,C33/1,0)))</f>
        <v>0</v>
      </c>
      <c r="E37" s="284"/>
      <c r="F37" s="278">
        <f>IF(H37&gt;=0.6*H36,0,1)</f>
        <v>0</v>
      </c>
      <c r="G37" s="285" t="s">
        <v>127</v>
      </c>
      <c r="H37" s="286">
        <f>SUM(C33)</f>
        <v>0</v>
      </c>
      <c r="I37" s="287" t="e">
        <f>SUM(H37/H36)</f>
        <v>#DIV/0!</v>
      </c>
      <c r="J37" s="637" t="str">
        <f>IF(F37=0,"Répartition correcte","Répartition incorrecte")</f>
        <v>Répartition correcte</v>
      </c>
      <c r="K37" s="637"/>
      <c r="L37"/>
    </row>
  </sheetData>
  <sheetProtection algorithmName="SHA-512" hashValue="pvoANG5Fi7bOjTVId/WSJxvBc0bimxPw7BspOP5kGL3pty8uTHf7yEbToznHZqfBonJoKr351xNEGjDT37A5zg==" saltValue="Ybsuq7QihP7jKZSH04NY/w==" spinCount="100000" sheet="1" objects="1" scenarios="1"/>
  <mergeCells count="41">
    <mergeCell ref="F6:H6"/>
    <mergeCell ref="A1:K1"/>
    <mergeCell ref="A2:B2"/>
    <mergeCell ref="C2:E2"/>
    <mergeCell ref="F2:H2"/>
    <mergeCell ref="J2:K2"/>
    <mergeCell ref="A3:B3"/>
    <mergeCell ref="C3:E3"/>
    <mergeCell ref="F3:H3"/>
    <mergeCell ref="A4:B4"/>
    <mergeCell ref="C4:E4"/>
    <mergeCell ref="A5:B5"/>
    <mergeCell ref="C5:E5"/>
    <mergeCell ref="A6:B6"/>
    <mergeCell ref="C6:E6"/>
    <mergeCell ref="A16:F16"/>
    <mergeCell ref="A7:B7"/>
    <mergeCell ref="C7:E7"/>
    <mergeCell ref="F7:H7"/>
    <mergeCell ref="A8:B8"/>
    <mergeCell ref="C8:E8"/>
    <mergeCell ref="F8:H8"/>
    <mergeCell ref="A10:J10"/>
    <mergeCell ref="A12:E12"/>
    <mergeCell ref="A13:G13"/>
    <mergeCell ref="A14:G14"/>
    <mergeCell ref="A15:F15"/>
    <mergeCell ref="B37:C37"/>
    <mergeCell ref="J37:K37"/>
    <mergeCell ref="A19:J19"/>
    <mergeCell ref="A20:J20"/>
    <mergeCell ref="B21:D21"/>
    <mergeCell ref="G32:H32"/>
    <mergeCell ref="G33:H34"/>
    <mergeCell ref="I33:I34"/>
    <mergeCell ref="J33:J34"/>
    <mergeCell ref="K33:K34"/>
    <mergeCell ref="A35:C35"/>
    <mergeCell ref="G35:K35"/>
    <mergeCell ref="B36:C36"/>
    <mergeCell ref="J36:K36"/>
  </mergeCells>
  <conditionalFormatting sqref="I35">
    <cfRule type="expression" dxfId="147" priority="29" stopIfTrue="1">
      <formula>$G$33=0</formula>
    </cfRule>
    <cfRule type="expression" dxfId="146" priority="30" stopIfTrue="1">
      <formula>$G$33=1</formula>
    </cfRule>
  </conditionalFormatting>
  <conditionalFormatting sqref="H36">
    <cfRule type="cellIs" dxfId="145" priority="24" operator="greaterThanOrEqual">
      <formula>"H13"</formula>
    </cfRule>
    <cfRule type="cellIs" dxfId="144" priority="25" operator="greaterThan">
      <formula>"K29"</formula>
    </cfRule>
    <cfRule type="cellIs" dxfId="143" priority="26" operator="greaterThan">
      <formula>"K29"</formula>
    </cfRule>
    <cfRule type="cellIs" dxfId="142" priority="28" operator="greaterThan">
      <formula>"25%*D31"</formula>
    </cfRule>
  </conditionalFormatting>
  <conditionalFormatting sqref="I33:I34">
    <cfRule type="cellIs" dxfId="141" priority="27" operator="greaterThan">
      <formula>"K29"</formula>
    </cfRule>
  </conditionalFormatting>
  <conditionalFormatting sqref="J36:K36">
    <cfRule type="containsText" dxfId="140" priority="22" stopIfTrue="1" operator="containsText" text="répartition incorrecte">
      <formula>NOT(ISERROR(SEARCH("répartition incorrecte",J36)))</formula>
    </cfRule>
    <cfRule type="containsText" dxfId="139" priority="23" stopIfTrue="1" operator="containsText" text="répartition correcte">
      <formula>NOT(ISERROR(SEARCH("répartition correcte",J36)))</formula>
    </cfRule>
  </conditionalFormatting>
  <conditionalFormatting sqref="J37:K37">
    <cfRule type="containsText" dxfId="138" priority="20" stopIfTrue="1" operator="containsText" text="répartition correcte">
      <formula>NOT(ISERROR(SEARCH("répartition correcte",J37)))</formula>
    </cfRule>
    <cfRule type="containsText" dxfId="137" priority="21" stopIfTrue="1" operator="containsText" text="répartition incorrecte">
      <formula>NOT(ISERROR(SEARCH("répartition incorrecte",J37)))</formula>
    </cfRule>
  </conditionalFormatting>
  <conditionalFormatting sqref="I36">
    <cfRule type="cellIs" dxfId="136" priority="13" stopIfTrue="1" operator="lessThan">
      <formula>0.25</formula>
    </cfRule>
    <cfRule type="cellIs" dxfId="135" priority="14" stopIfTrue="1" operator="greaterThan">
      <formula>0.2499</formula>
    </cfRule>
    <cfRule type="cellIs" dxfId="134" priority="18" stopIfTrue="1" operator="lessThan">
      <formula>0.25</formula>
    </cfRule>
    <cfRule type="cellIs" dxfId="133" priority="19" stopIfTrue="1" operator="greaterThan">
      <formula>"24,99%"</formula>
    </cfRule>
  </conditionalFormatting>
  <conditionalFormatting sqref="I37">
    <cfRule type="cellIs" dxfId="132" priority="15" stopIfTrue="1" operator="lessThan">
      <formula>0.6</formula>
    </cfRule>
    <cfRule type="cellIs" dxfId="131" priority="16" stopIfTrue="1" operator="greaterThan">
      <formula>0.5999</formula>
    </cfRule>
    <cfRule type="cellIs" dxfId="130" priority="17" stopIfTrue="1" operator="greaterThan">
      <formula>"59,99%"</formula>
    </cfRule>
  </conditionalFormatting>
  <conditionalFormatting sqref="C2:E2">
    <cfRule type="cellIs" dxfId="129" priority="12" stopIfTrue="1" operator="between">
      <formula>"A"</formula>
      <formula>"Z"</formula>
    </cfRule>
  </conditionalFormatting>
  <conditionalFormatting sqref="C3:E3">
    <cfRule type="cellIs" dxfId="128" priority="11" stopIfTrue="1" operator="greaterThan">
      <formula>0</formula>
    </cfRule>
  </conditionalFormatting>
  <conditionalFormatting sqref="C4:E4">
    <cfRule type="cellIs" dxfId="127" priority="10" stopIfTrue="1" operator="greaterThan">
      <formula>0</formula>
    </cfRule>
  </conditionalFormatting>
  <conditionalFormatting sqref="C5:E5">
    <cfRule type="cellIs" dxfId="126" priority="9" stopIfTrue="1" operator="greaterThan">
      <formula>0</formula>
    </cfRule>
  </conditionalFormatting>
  <conditionalFormatting sqref="C6:E6">
    <cfRule type="cellIs" dxfId="125" priority="8" stopIfTrue="1" operator="greaterThan">
      <formula>0</formula>
    </cfRule>
  </conditionalFormatting>
  <conditionalFormatting sqref="C7:E7">
    <cfRule type="cellIs" dxfId="124" priority="7" stopIfTrue="1" operator="between">
      <formula>"A"</formula>
      <formula>"Z"</formula>
    </cfRule>
  </conditionalFormatting>
  <conditionalFormatting sqref="C8:E8">
    <cfRule type="cellIs" dxfId="123" priority="6" stopIfTrue="1" operator="between">
      <formula>"A"</formula>
      <formula>"Z"</formula>
    </cfRule>
  </conditionalFormatting>
  <conditionalFormatting sqref="C26">
    <cfRule type="expression" dxfId="122" priority="5" stopIfTrue="1">
      <formula>B26=0</formula>
    </cfRule>
  </conditionalFormatting>
  <conditionalFormatting sqref="C27">
    <cfRule type="expression" dxfId="121" priority="4" stopIfTrue="1">
      <formula>B27=0</formula>
    </cfRule>
  </conditionalFormatting>
  <conditionalFormatting sqref="C28">
    <cfRule type="expression" dxfId="120" priority="3" stopIfTrue="1">
      <formula>B28=0</formula>
    </cfRule>
  </conditionalFormatting>
  <conditionalFormatting sqref="C29">
    <cfRule type="expression" dxfId="119" priority="2" stopIfTrue="1">
      <formula>B29=0</formula>
    </cfRule>
  </conditionalFormatting>
  <conditionalFormatting sqref="C30">
    <cfRule type="expression" dxfId="118" priority="1" stopIfTrue="1">
      <formula>B30=0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E32"/>
  <sheetViews>
    <sheetView showGridLines="0" workbookViewId="0">
      <selection sqref="A1:E1"/>
    </sheetView>
  </sheetViews>
  <sheetFormatPr baseColWidth="10" defaultRowHeight="15"/>
  <cols>
    <col min="1" max="1" width="35.7109375" customWidth="1"/>
    <col min="2" max="3" width="21.7109375" customWidth="1"/>
    <col min="4" max="5" width="25.7109375" customWidth="1"/>
  </cols>
  <sheetData>
    <row r="1" spans="1:5" ht="23.25">
      <c r="A1" s="707" t="s">
        <v>147</v>
      </c>
      <c r="B1" s="707"/>
      <c r="C1" s="707"/>
      <c r="D1" s="707"/>
      <c r="E1" s="707"/>
    </row>
    <row r="2" spans="1:5" ht="21.95" customHeight="1">
      <c r="A2" s="288" t="s">
        <v>104</v>
      </c>
      <c r="B2" s="708" t="str">
        <f>IF('ED PP C 4P'!C2=0,"",'ED PP C 4P'!C2)</f>
        <v/>
      </c>
      <c r="C2" s="709"/>
      <c r="D2" s="710"/>
      <c r="E2" s="711"/>
    </row>
    <row r="3" spans="1:5" ht="21.95" customHeight="1">
      <c r="A3" s="289" t="s">
        <v>144</v>
      </c>
      <c r="B3" s="708" t="str">
        <f>IF('ED PP C 4P'!C3=0,"",'ED PP C 4P'!C3)</f>
        <v/>
      </c>
      <c r="C3" s="709"/>
      <c r="D3" s="712"/>
      <c r="E3" s="713"/>
    </row>
    <row r="4" spans="1:5" ht="21.95" customHeight="1">
      <c r="A4" s="289" t="s">
        <v>142</v>
      </c>
      <c r="B4" s="708" t="str">
        <f>IF('ED PP C 4P'!C4=0,"",'ED PP C 4P'!C4)</f>
        <v/>
      </c>
      <c r="C4" s="709"/>
      <c r="D4" s="712"/>
      <c r="E4" s="713"/>
    </row>
    <row r="5" spans="1:5" ht="21.95" customHeight="1">
      <c r="A5" s="289" t="s">
        <v>143</v>
      </c>
      <c r="B5" s="708" t="str">
        <f>IF('ED PP C 4P'!C5=0,"",'ED PP C 4P'!C5)</f>
        <v/>
      </c>
      <c r="C5" s="709"/>
      <c r="D5" s="712"/>
      <c r="E5" s="713"/>
    </row>
    <row r="6" spans="1:5" ht="21.95" customHeight="1">
      <c r="A6" s="289" t="s">
        <v>88</v>
      </c>
      <c r="B6" s="708" t="str">
        <f>IF('ED PP C 4P'!C6=0,"",'ED PP C 4P'!C6)</f>
        <v/>
      </c>
      <c r="C6" s="709"/>
      <c r="D6" s="712"/>
      <c r="E6" s="713"/>
    </row>
    <row r="7" spans="1:5" ht="21.95" customHeight="1">
      <c r="A7" s="290" t="s">
        <v>67</v>
      </c>
      <c r="B7" s="708" t="str">
        <f>IF('ED PP C 4P'!C7=0,"",'ED PP C 4P'!C7)</f>
        <v/>
      </c>
      <c r="C7" s="709"/>
      <c r="D7" s="714"/>
      <c r="E7" s="715"/>
    </row>
    <row r="8" spans="1:5" ht="4.5" customHeight="1">
      <c r="A8" s="290"/>
      <c r="B8" s="289"/>
      <c r="C8" s="289"/>
      <c r="D8" s="291"/>
      <c r="E8" s="292"/>
    </row>
    <row r="9" spans="1:5" ht="24.95" customHeight="1">
      <c r="A9" s="289" t="s">
        <v>134</v>
      </c>
      <c r="B9" s="289" t="s">
        <v>106</v>
      </c>
      <c r="C9" s="289" t="s">
        <v>41</v>
      </c>
      <c r="D9" s="716" t="s">
        <v>129</v>
      </c>
      <c r="E9" s="717"/>
    </row>
    <row r="10" spans="1:5" ht="24.95" customHeight="1">
      <c r="A10" s="568">
        <f>SUM('ED PP C 4P'!I6)</f>
        <v>0</v>
      </c>
      <c r="B10" s="47">
        <f>SUM('ED PP C 4P'!J6)</f>
        <v>0</v>
      </c>
      <c r="C10" s="47">
        <f>SUM('ED PP C 4P'!K6)</f>
        <v>0</v>
      </c>
      <c r="D10" s="718" t="s">
        <v>135</v>
      </c>
      <c r="E10" s="719"/>
    </row>
    <row r="11" spans="1:5" ht="24.95" customHeight="1">
      <c r="A11" s="289" t="s">
        <v>107</v>
      </c>
      <c r="B11" s="702">
        <f>SUM('ED PP C 4P'!I2)</f>
        <v>0</v>
      </c>
      <c r="C11" s="703"/>
      <c r="D11" s="288" t="s">
        <v>84</v>
      </c>
      <c r="E11" s="569" t="e">
        <f>SUM('ED PP C 4P'!I36)</f>
        <v>#DIV/0!</v>
      </c>
    </row>
    <row r="12" spans="1:5" ht="24.95" customHeight="1">
      <c r="A12" s="295" t="s">
        <v>108</v>
      </c>
      <c r="B12" s="702">
        <f>SUM('ED PP C 4P'!K7)</f>
        <v>0</v>
      </c>
      <c r="C12" s="703"/>
      <c r="D12" s="288" t="s">
        <v>127</v>
      </c>
      <c r="E12" s="296" t="e">
        <f>C26/C27</f>
        <v>#DIV/0!</v>
      </c>
    </row>
    <row r="13" spans="1:5" ht="4.5" customHeight="1">
      <c r="A13" s="297"/>
      <c r="B13" s="298"/>
      <c r="C13" s="298"/>
      <c r="D13" s="299"/>
      <c r="E13" s="300"/>
    </row>
    <row r="14" spans="1:5" ht="23.25">
      <c r="A14" s="704" t="s">
        <v>109</v>
      </c>
      <c r="B14" s="705"/>
      <c r="C14" s="705"/>
      <c r="D14" s="705"/>
      <c r="E14" s="706"/>
    </row>
    <row r="15" spans="1:5" ht="42">
      <c r="A15" s="301" t="s">
        <v>110</v>
      </c>
      <c r="B15" s="302" t="s">
        <v>111</v>
      </c>
      <c r="C15" s="302" t="s">
        <v>92</v>
      </c>
      <c r="D15" s="302" t="s">
        <v>173</v>
      </c>
      <c r="E15" s="303" t="s">
        <v>138</v>
      </c>
    </row>
    <row r="16" spans="1:5" ht="18.75" customHeight="1">
      <c r="A16" s="289" t="s">
        <v>131</v>
      </c>
      <c r="B16" s="49">
        <f>SUM('ED PP C 4P'!B23)</f>
        <v>0</v>
      </c>
      <c r="C16" s="50">
        <f>SUM('ED PP C 4P'!C23)</f>
        <v>0</v>
      </c>
      <c r="D16" s="50">
        <f>SUM('ED PP C 4P'!D23)</f>
        <v>0</v>
      </c>
      <c r="E16" s="51">
        <f>SUM('ED PP C 4P'!E23)</f>
        <v>0</v>
      </c>
    </row>
    <row r="17" spans="1:5" ht="18.75">
      <c r="A17" s="289" t="s">
        <v>114</v>
      </c>
      <c r="B17" s="49">
        <f>SUM('ED PP C 4P'!B24)</f>
        <v>0</v>
      </c>
      <c r="C17" s="50">
        <f>SUM('ED PP C 4P'!C24)</f>
        <v>0</v>
      </c>
      <c r="D17" s="50">
        <f>SUM('ED PP C 4P'!D24)</f>
        <v>0</v>
      </c>
      <c r="E17" s="51">
        <f>SUM('ED PP C 4P'!E24)</f>
        <v>0</v>
      </c>
    </row>
    <row r="18" spans="1:5" ht="18.75">
      <c r="A18" s="289" t="s">
        <v>166</v>
      </c>
      <c r="B18" s="49">
        <f>SUM('ED PP C 4P'!B25)</f>
        <v>0</v>
      </c>
      <c r="C18" s="50">
        <f>SUM('ED PP C 4P'!C25)</f>
        <v>0</v>
      </c>
      <c r="D18" s="50">
        <f>SUM('ED PP C 4P'!D25)</f>
        <v>0</v>
      </c>
      <c r="E18" s="51">
        <f>SUM('ED PP C 4P'!E25)</f>
        <v>0</v>
      </c>
    </row>
    <row r="19" spans="1:5" ht="18.75">
      <c r="A19" s="289" t="s">
        <v>96</v>
      </c>
      <c r="B19" s="49">
        <f>SUM('ED PP C 4P'!B26)</f>
        <v>0</v>
      </c>
      <c r="C19" s="50">
        <f>SUM('ED PP C 4P'!C26)</f>
        <v>0</v>
      </c>
      <c r="D19" s="50">
        <f>SUM('ED PP C 4P'!D26)</f>
        <v>0</v>
      </c>
      <c r="E19" s="51">
        <f>SUM('ED PP C 4P'!E26)</f>
        <v>0</v>
      </c>
    </row>
    <row r="20" spans="1:5" ht="18.75">
      <c r="A20" s="289" t="s">
        <v>97</v>
      </c>
      <c r="B20" s="49">
        <f>SUM('ED PP C 4P'!B27)</f>
        <v>0</v>
      </c>
      <c r="C20" s="50">
        <f>SUM('ED PP C 4P'!C27)</f>
        <v>0</v>
      </c>
      <c r="D20" s="50">
        <f>SUM('ED PP C 4P'!D27)</f>
        <v>0</v>
      </c>
      <c r="E20" s="51">
        <f>SUM('ED PP C 4P'!E27)</f>
        <v>0</v>
      </c>
    </row>
    <row r="21" spans="1:5" ht="18.75">
      <c r="A21" s="289" t="s">
        <v>98</v>
      </c>
      <c r="B21" s="49">
        <f>SUM('ED PP C 4P'!B28)</f>
        <v>0</v>
      </c>
      <c r="C21" s="50">
        <f>SUM('ED PP C 4P'!C28)</f>
        <v>0</v>
      </c>
      <c r="D21" s="50">
        <f>SUM('ED PP C 4P'!D28)</f>
        <v>0</v>
      </c>
      <c r="E21" s="51">
        <f>SUM('ED PP C 4P'!E28)</f>
        <v>0</v>
      </c>
    </row>
    <row r="22" spans="1:5" ht="18.75">
      <c r="A22" s="288" t="s">
        <v>99</v>
      </c>
      <c r="B22" s="49">
        <f>SUM('ED PP C 4P'!B29)</f>
        <v>0</v>
      </c>
      <c r="C22" s="50">
        <f>SUM('ED PP C 4P'!C29)</f>
        <v>0</v>
      </c>
      <c r="D22" s="50">
        <f>SUM('ED PP C 4P'!D29)</f>
        <v>0</v>
      </c>
      <c r="E22" s="51">
        <f>SUM('ED PP C 4P'!E29)</f>
        <v>0</v>
      </c>
    </row>
    <row r="23" spans="1:5" ht="18.75">
      <c r="A23" s="288" t="s">
        <v>100</v>
      </c>
      <c r="B23" s="49">
        <f>SUM('ED PP C 4P'!B30)</f>
        <v>0</v>
      </c>
      <c r="C23" s="50">
        <f>SUM('ED PP C 4P'!C30)</f>
        <v>0</v>
      </c>
      <c r="D23" s="50">
        <f>SUM('ED PP C 4P'!D30)</f>
        <v>0</v>
      </c>
      <c r="E23" s="51">
        <f>SUM('ED PP C 4P'!E30)</f>
        <v>0</v>
      </c>
    </row>
    <row r="24" spans="1:5" ht="18.75">
      <c r="A24" s="288" t="s">
        <v>126</v>
      </c>
      <c r="B24" s="49">
        <f>SUM('ED PP C 4P'!B31)</f>
        <v>0</v>
      </c>
      <c r="C24" s="50">
        <f>SUM('ED PP C 4P'!C31)</f>
        <v>0</v>
      </c>
      <c r="D24" s="50">
        <f>SUM('ED PP C 4P'!D31)</f>
        <v>0</v>
      </c>
      <c r="E24" s="51">
        <f>SUM('ED PP C 4P'!E31)</f>
        <v>0</v>
      </c>
    </row>
    <row r="25" spans="1:5" ht="18.75">
      <c r="A25" s="288" t="s">
        <v>132</v>
      </c>
      <c r="B25" s="49">
        <f>SUM('ED PP C 4P'!B32)</f>
        <v>2</v>
      </c>
      <c r="C25" s="50">
        <f>SUM('ED PP C 4P'!C32)</f>
        <v>0</v>
      </c>
      <c r="D25" s="50">
        <f>SUM('ED PP C 4P'!D32)</f>
        <v>0</v>
      </c>
      <c r="E25" s="51">
        <f>SUM('ED PP C 4P'!E32)</f>
        <v>0</v>
      </c>
    </row>
    <row r="26" spans="1:5" ht="18.75">
      <c r="A26" s="288" t="s">
        <v>127</v>
      </c>
      <c r="B26" s="49">
        <f>SUM('ED PP C 4P'!B33)</f>
        <v>1</v>
      </c>
      <c r="C26" s="50">
        <f>SUM('ED PP C 4P'!C33)</f>
        <v>0</v>
      </c>
      <c r="D26" s="50">
        <f>SUM('ED PP C 4P'!D33)</f>
        <v>0</v>
      </c>
      <c r="E26" s="51">
        <f>SUM('ED PP C 4P'!E33)</f>
        <v>0</v>
      </c>
    </row>
    <row r="27" spans="1:5" ht="18.75">
      <c r="A27" s="288" t="s">
        <v>84</v>
      </c>
      <c r="B27" s="49">
        <f>SUM('ED PP C 4P'!B34)</f>
        <v>1</v>
      </c>
      <c r="C27" s="50">
        <f>SUM('ED PP C 4P'!C34)</f>
        <v>0</v>
      </c>
      <c r="D27" s="50">
        <f>SUM('ED PP C 4P'!D34)</f>
        <v>0</v>
      </c>
      <c r="E27" s="51">
        <f>SUM('ED PP C 4P'!E34)</f>
        <v>0</v>
      </c>
    </row>
    <row r="28" spans="1:5" ht="18.75">
      <c r="A28" s="570"/>
      <c r="B28" s="571"/>
      <c r="C28" s="52"/>
      <c r="D28" s="50">
        <f>SUM('ED PP C 4P'!D35)</f>
        <v>0</v>
      </c>
      <c r="E28" s="572">
        <v>8</v>
      </c>
    </row>
    <row r="29" spans="1:5" ht="20.100000000000001" customHeight="1">
      <c r="A29" s="305" t="s">
        <v>139</v>
      </c>
      <c r="B29" s="573" t="s">
        <v>167</v>
      </c>
      <c r="C29" s="54">
        <f>SUM('ED PP C 4P'!D36)</f>
        <v>0</v>
      </c>
      <c r="D29" s="574"/>
      <c r="E29" s="308"/>
    </row>
    <row r="30" spans="1:5" ht="20.100000000000001" customHeight="1">
      <c r="A30" s="309" t="s">
        <v>140</v>
      </c>
      <c r="B30" s="573" t="s">
        <v>167</v>
      </c>
      <c r="C30" s="54">
        <f>SUM('ED PP C 4P'!D37)</f>
        <v>0</v>
      </c>
      <c r="D30" s="310"/>
      <c r="E30" s="215"/>
    </row>
    <row r="31" spans="1:5">
      <c r="A31" s="216"/>
      <c r="B31" s="215"/>
      <c r="C31" s="215"/>
      <c r="D31" s="310"/>
      <c r="E31" s="215"/>
    </row>
    <row r="32" spans="1:5">
      <c r="A32" s="216"/>
      <c r="B32" s="215"/>
      <c r="C32" s="215"/>
      <c r="D32" s="310"/>
      <c r="E32" s="215"/>
    </row>
  </sheetData>
  <sheetProtection algorithmName="SHA-512" hashValue="TtKeN6H8slJ3J9mKaE/gFLNsbF0qSbVK1egRAZnIUhqcNbslnJltuNa0hnwIpV9Bvkrbkr1kdiVDftUpReokDA==" saltValue="e+R+Qpr6aNdGuBu3PlhQvA==" spinCount="100000" sheet="1" objects="1" scenarios="1"/>
  <mergeCells count="13">
    <mergeCell ref="B12:C12"/>
    <mergeCell ref="A14:E14"/>
    <mergeCell ref="A1:E1"/>
    <mergeCell ref="B2:C2"/>
    <mergeCell ref="D2:E7"/>
    <mergeCell ref="B3:C3"/>
    <mergeCell ref="B4:C4"/>
    <mergeCell ref="B5:C5"/>
    <mergeCell ref="B6:C6"/>
    <mergeCell ref="B7:C7"/>
    <mergeCell ref="D9:E9"/>
    <mergeCell ref="D10:E10"/>
    <mergeCell ref="B11:C11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85" orientation="landscape" r:id="rId1"/>
  <headerFooter>
    <oddHeader>&amp;CNATIONAUX JEU PROVENCAL - ELIMINATION DIRECTE - PARTIE PERDUE - CADRAGE APRES 3&amp;Xème&amp;X PARTIE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L247"/>
  <sheetViews>
    <sheetView showGridLines="0" workbookViewId="0">
      <selection sqref="A1:A3"/>
    </sheetView>
  </sheetViews>
  <sheetFormatPr baseColWidth="10" defaultColWidth="14.7109375" defaultRowHeight="18" customHeight="1"/>
  <cols>
    <col min="1" max="1" width="15.28515625" style="1" customWidth="1"/>
    <col min="2" max="2" width="23.7109375" style="332" customWidth="1"/>
    <col min="3" max="3" width="31.42578125" style="1" customWidth="1"/>
    <col min="4" max="4" width="16.140625" style="332" customWidth="1"/>
    <col min="5" max="5" width="10.7109375" style="1" customWidth="1"/>
    <col min="6" max="6" width="11.140625" style="1" customWidth="1"/>
    <col min="7" max="7" width="23.140625" style="1" customWidth="1"/>
    <col min="8" max="16384" width="14.7109375" style="1"/>
  </cols>
  <sheetData>
    <row r="1" spans="1:12" ht="21.95" customHeight="1">
      <c r="A1" s="850"/>
      <c r="B1" s="791" t="s">
        <v>168</v>
      </c>
      <c r="C1" s="791"/>
      <c r="D1" s="791"/>
      <c r="E1" s="791"/>
      <c r="F1" s="791"/>
      <c r="G1" s="2"/>
      <c r="H1" s="2"/>
      <c r="I1" s="2"/>
      <c r="J1" s="2"/>
      <c r="K1" s="2"/>
      <c r="L1" s="2"/>
    </row>
    <row r="2" spans="1:12" ht="21.95" customHeight="1">
      <c r="A2" s="850"/>
      <c r="B2" s="851" t="s">
        <v>61</v>
      </c>
      <c r="C2" s="851"/>
      <c r="D2" s="851"/>
      <c r="E2" s="851"/>
      <c r="F2" s="851"/>
      <c r="G2" s="3"/>
      <c r="H2" s="3"/>
      <c r="I2" s="3"/>
      <c r="J2" s="3"/>
      <c r="K2" s="3"/>
      <c r="L2" s="3"/>
    </row>
    <row r="3" spans="1:12" ht="21.95" customHeight="1">
      <c r="A3" s="850"/>
      <c r="B3" s="851" t="s">
        <v>0</v>
      </c>
      <c r="C3" s="851"/>
      <c r="D3" s="851"/>
      <c r="E3" s="851"/>
      <c r="F3" s="851"/>
      <c r="G3" s="4"/>
      <c r="H3" s="4"/>
      <c r="I3" s="4"/>
      <c r="J3" s="4"/>
      <c r="K3" s="4"/>
      <c r="L3" s="4"/>
    </row>
    <row r="4" spans="1:12" ht="9" customHeight="1">
      <c r="A4" s="311"/>
      <c r="B4" s="313"/>
      <c r="C4" s="313"/>
      <c r="D4" s="313"/>
      <c r="E4" s="313"/>
      <c r="F4" s="313"/>
      <c r="G4" s="4"/>
      <c r="H4" s="4"/>
      <c r="I4" s="4"/>
      <c r="J4" s="4"/>
      <c r="K4" s="4"/>
      <c r="L4" s="4"/>
    </row>
    <row r="5" spans="1:12" ht="24.95" customHeight="1">
      <c r="A5" s="852" t="s">
        <v>123</v>
      </c>
      <c r="B5" s="852"/>
      <c r="C5" s="852"/>
      <c r="D5" s="852"/>
      <c r="E5" s="852"/>
      <c r="F5" s="852"/>
      <c r="G5" s="5"/>
      <c r="H5" s="5"/>
      <c r="I5" s="5"/>
      <c r="J5" s="5"/>
      <c r="K5" s="5"/>
      <c r="L5" s="5"/>
    </row>
    <row r="6" spans="1:12" ht="18" customHeight="1">
      <c r="A6" s="853" t="s">
        <v>152</v>
      </c>
      <c r="B6" s="854"/>
      <c r="C6" s="854"/>
      <c r="D6" s="854"/>
      <c r="E6" s="854"/>
      <c r="F6" s="855"/>
      <c r="G6" s="5"/>
      <c r="H6" s="5"/>
      <c r="I6" s="5"/>
      <c r="J6" s="5"/>
      <c r="K6" s="5"/>
      <c r="L6" s="5"/>
    </row>
    <row r="7" spans="1:12" ht="18" customHeight="1">
      <c r="A7" s="313"/>
      <c r="B7" s="839" t="s">
        <v>148</v>
      </c>
      <c r="C7" s="314" t="s">
        <v>58</v>
      </c>
      <c r="D7" s="627" t="str">
        <f>IF('ED PP C 4P'!C4=0,"",'ED PP C 4P'!C4)</f>
        <v/>
      </c>
      <c r="E7" s="1" t="s">
        <v>9</v>
      </c>
      <c r="F7" s="316"/>
    </row>
    <row r="8" spans="1:12" ht="18" customHeight="1">
      <c r="A8" s="313"/>
      <c r="B8" s="747"/>
      <c r="C8" s="314" t="s">
        <v>56</v>
      </c>
      <c r="D8" s="329" t="str">
        <f>IF('ED PP C 4P'!C3=0,"",'ED PP C 4P'!C3)</f>
        <v/>
      </c>
      <c r="E8" s="1" t="s">
        <v>9</v>
      </c>
      <c r="F8" s="316"/>
    </row>
    <row r="9" spans="1:12" ht="18" customHeight="1">
      <c r="A9" s="313"/>
      <c r="B9" s="747"/>
      <c r="C9" s="314" t="s">
        <v>8</v>
      </c>
      <c r="D9" s="329" t="str">
        <f>IF('ED PP C 4P'!C6=0,"",'ED PP C 4P'!C6)</f>
        <v/>
      </c>
      <c r="E9" s="1" t="s">
        <v>9</v>
      </c>
    </row>
    <row r="10" spans="1:12" ht="18" customHeight="1">
      <c r="A10" s="313"/>
      <c r="B10" s="747"/>
      <c r="C10" s="314" t="s">
        <v>69</v>
      </c>
      <c r="D10" s="329" t="str">
        <f>IF('ED PP C 4P'!C5=0,"",'ED PP C 4P'!C5)</f>
        <v/>
      </c>
      <c r="E10" s="1" t="s">
        <v>9</v>
      </c>
    </row>
    <row r="11" spans="1:12" ht="9" customHeight="1">
      <c r="A11" s="840"/>
      <c r="B11" s="840"/>
      <c r="C11" s="840"/>
      <c r="D11" s="319"/>
      <c r="E11" s="320"/>
    </row>
    <row r="12" spans="1:12" ht="18" customHeight="1">
      <c r="A12" s="841" t="s">
        <v>68</v>
      </c>
      <c r="B12" s="842"/>
      <c r="C12" s="73"/>
      <c r="D12" s="321" t="s">
        <v>67</v>
      </c>
      <c r="E12" s="843" t="str">
        <f>IF('ED PP C 4P'!C7=0,"",'ED PP C 4P'!C7)</f>
        <v/>
      </c>
      <c r="F12" s="844"/>
    </row>
    <row r="13" spans="1:12" ht="18" customHeight="1">
      <c r="A13" s="845" t="s">
        <v>54</v>
      </c>
      <c r="B13" s="846"/>
      <c r="C13" s="846"/>
      <c r="D13" s="847"/>
      <c r="E13" s="848"/>
      <c r="F13" s="849"/>
    </row>
    <row r="14" spans="1:12" ht="18" customHeight="1">
      <c r="A14" s="322"/>
      <c r="B14" s="323" t="s">
        <v>81</v>
      </c>
      <c r="C14" s="324" t="s">
        <v>51</v>
      </c>
      <c r="D14" s="831" t="s">
        <v>66</v>
      </c>
      <c r="E14" s="832"/>
      <c r="F14" s="833"/>
    </row>
    <row r="15" spans="1:12" ht="18" customHeight="1">
      <c r="A15" s="325" t="s">
        <v>52</v>
      </c>
      <c r="B15" s="74"/>
      <c r="C15" s="326" t="str">
        <f>IF('ED PP C 4P'!C2=0,"",'ED PP C 4P'!C2)</f>
        <v/>
      </c>
      <c r="D15" s="748"/>
      <c r="E15" s="834"/>
      <c r="F15" s="749"/>
    </row>
    <row r="16" spans="1:12" ht="18" customHeight="1">
      <c r="A16" s="325" t="s">
        <v>53</v>
      </c>
      <c r="B16" s="75"/>
      <c r="C16" s="76"/>
      <c r="D16" s="748"/>
      <c r="E16" s="834"/>
      <c r="F16" s="749"/>
    </row>
    <row r="17" spans="1:6" ht="18" customHeight="1">
      <c r="A17" s="325" t="s">
        <v>40</v>
      </c>
      <c r="B17" s="74"/>
      <c r="C17" s="327" t="str">
        <f>IF('ED PP C 4P'!C8=0,"",'ED PP C 4P'!C8)</f>
        <v/>
      </c>
      <c r="D17" s="748"/>
      <c r="E17" s="834"/>
      <c r="F17" s="749"/>
    </row>
    <row r="18" spans="1:6" ht="18" customHeight="1">
      <c r="A18" s="835" t="s">
        <v>72</v>
      </c>
      <c r="B18" s="836"/>
      <c r="C18" s="837"/>
      <c r="D18" s="838"/>
      <c r="E18" s="837"/>
      <c r="F18" s="838"/>
    </row>
    <row r="19" spans="1:6" ht="18" customHeight="1">
      <c r="A19" s="817" t="s">
        <v>154</v>
      </c>
      <c r="B19" s="818"/>
      <c r="C19" s="818"/>
      <c r="D19" s="819"/>
    </row>
    <row r="20" spans="1:6" ht="18" customHeight="1">
      <c r="A20" s="328" t="s">
        <v>118</v>
      </c>
      <c r="B20" s="329" t="str">
        <f>IF('ED PP C 4P'!F12=3,"X","")</f>
        <v>X</v>
      </c>
      <c r="C20" s="330" t="s">
        <v>75</v>
      </c>
      <c r="D20" s="77"/>
    </row>
    <row r="21" spans="1:6" ht="18" customHeight="1">
      <c r="A21" s="328" t="s">
        <v>119</v>
      </c>
      <c r="B21" s="329" t="str">
        <f>IF('ED PP C 4P'!F12=2,"X","")</f>
        <v/>
      </c>
      <c r="C21" s="330" t="s">
        <v>120</v>
      </c>
      <c r="D21" s="77"/>
    </row>
    <row r="22" spans="1:6" ht="18" customHeight="1">
      <c r="A22" s="328" t="s">
        <v>77</v>
      </c>
      <c r="B22" s="329" t="str">
        <f>IF('ED PP C 4P'!F12=1,"X","")</f>
        <v/>
      </c>
      <c r="C22" s="330" t="s">
        <v>65</v>
      </c>
      <c r="D22" s="77"/>
    </row>
    <row r="23" spans="1:6" ht="18" customHeight="1">
      <c r="A23" s="328"/>
      <c r="B23" s="329"/>
      <c r="C23" s="330" t="s">
        <v>78</v>
      </c>
      <c r="D23" s="77"/>
    </row>
    <row r="24" spans="1:6" ht="3.75" customHeight="1">
      <c r="A24" s="331"/>
      <c r="B24" s="311"/>
      <c r="C24" s="332"/>
      <c r="D24" s="311"/>
    </row>
    <row r="25" spans="1:6" ht="17.25" customHeight="1">
      <c r="A25" s="820"/>
      <c r="B25" s="820"/>
      <c r="C25" s="333"/>
    </row>
    <row r="26" spans="1:6" ht="18" customHeight="1">
      <c r="A26" s="821" t="s">
        <v>10</v>
      </c>
      <c r="B26" s="822"/>
      <c r="C26" s="823" t="s">
        <v>38</v>
      </c>
      <c r="D26" s="824"/>
      <c r="E26" s="824"/>
    </row>
    <row r="27" spans="1:6" ht="21.95" customHeight="1">
      <c r="A27" s="334" t="s">
        <v>11</v>
      </c>
      <c r="B27" s="78"/>
      <c r="C27" s="825"/>
      <c r="D27" s="826"/>
      <c r="E27" s="827"/>
    </row>
    <row r="28" spans="1:6" ht="21.95" customHeight="1">
      <c r="A28" s="335" t="s">
        <v>12</v>
      </c>
      <c r="B28" s="79"/>
      <c r="C28" s="828"/>
      <c r="D28" s="829"/>
      <c r="E28" s="830"/>
    </row>
    <row r="29" spans="1:6" ht="6" customHeight="1">
      <c r="A29" s="312"/>
      <c r="B29" s="490"/>
      <c r="C29" s="491"/>
      <c r="D29" s="491"/>
      <c r="E29" s="491"/>
    </row>
    <row r="30" spans="1:6" ht="18" customHeight="1">
      <c r="A30" s="803" t="s">
        <v>73</v>
      </c>
      <c r="B30" s="803"/>
      <c r="C30" s="803"/>
      <c r="D30" s="803"/>
      <c r="E30" s="803"/>
      <c r="F30" s="803"/>
    </row>
    <row r="31" spans="1:6" ht="18" customHeight="1">
      <c r="A31" s="811" t="s">
        <v>155</v>
      </c>
      <c r="B31" s="811"/>
      <c r="C31" s="812"/>
      <c r="D31" s="80"/>
      <c r="E31" s="338"/>
      <c r="F31" s="338"/>
    </row>
    <row r="32" spans="1:6" ht="18" customHeight="1">
      <c r="A32" s="813" t="s">
        <v>28</v>
      </c>
      <c r="B32" s="813"/>
      <c r="C32" s="813"/>
      <c r="D32" s="813"/>
      <c r="E32" s="813"/>
      <c r="F32" s="813"/>
    </row>
    <row r="33" spans="1:7" ht="51.95" customHeight="1">
      <c r="A33" s="804"/>
      <c r="B33" s="805"/>
      <c r="C33" s="805"/>
      <c r="D33" s="805"/>
      <c r="E33" s="805"/>
      <c r="F33" s="806"/>
    </row>
    <row r="34" spans="1:7" ht="18" customHeight="1">
      <c r="A34" s="783" t="s">
        <v>57</v>
      </c>
      <c r="B34" s="783"/>
      <c r="C34" s="783"/>
      <c r="D34" s="783"/>
      <c r="E34" s="783"/>
      <c r="F34" s="783"/>
    </row>
    <row r="35" spans="1:7" ht="50.1" customHeight="1">
      <c r="A35" s="804"/>
      <c r="B35" s="805"/>
      <c r="C35" s="805"/>
      <c r="D35" s="805"/>
      <c r="E35" s="805"/>
      <c r="F35" s="806"/>
      <c r="G35" s="20"/>
    </row>
    <row r="36" spans="1:7" ht="18" customHeight="1">
      <c r="A36" s="814" t="s">
        <v>37</v>
      </c>
      <c r="B36" s="814"/>
      <c r="C36" s="815" t="str">
        <f>IF(C16=0,"",C16)</f>
        <v/>
      </c>
      <c r="D36" s="816"/>
    </row>
    <row r="37" spans="1:7" ht="18" customHeight="1">
      <c r="A37" s="800" t="s">
        <v>27</v>
      </c>
      <c r="B37" s="800"/>
      <c r="C37" s="801" t="str">
        <f>IF(C16=0,"",C16)</f>
        <v/>
      </c>
      <c r="D37" s="802"/>
    </row>
    <row r="38" spans="1:7" ht="9" customHeight="1">
      <c r="A38" s="339"/>
      <c r="B38" s="339"/>
      <c r="C38" s="340"/>
      <c r="D38" s="340"/>
    </row>
    <row r="39" spans="1:7" ht="18" customHeight="1">
      <c r="A39" s="803" t="s">
        <v>63</v>
      </c>
      <c r="B39" s="803"/>
      <c r="C39" s="803"/>
      <c r="D39" s="803"/>
      <c r="E39" s="803"/>
      <c r="F39" s="803"/>
    </row>
    <row r="40" spans="1:7" ht="50.1" customHeight="1">
      <c r="A40" s="804"/>
      <c r="B40" s="805"/>
      <c r="C40" s="805"/>
      <c r="D40" s="805"/>
      <c r="E40" s="805"/>
      <c r="F40" s="806"/>
    </row>
    <row r="41" spans="1:7" ht="18" customHeight="1">
      <c r="A41" s="807" t="s">
        <v>79</v>
      </c>
      <c r="B41" s="808"/>
      <c r="C41" s="809" t="str">
        <f>IF(C15=0,"",C15)</f>
        <v/>
      </c>
      <c r="D41" s="810"/>
    </row>
    <row r="42" spans="1:7" ht="18" customHeight="1">
      <c r="A42" s="792" t="s">
        <v>64</v>
      </c>
      <c r="B42" s="793"/>
      <c r="C42" s="794" t="str">
        <f>IF(C15=0,"",C15)</f>
        <v/>
      </c>
      <c r="D42" s="795"/>
    </row>
    <row r="43" spans="1:7" ht="53.25" hidden="1" customHeight="1">
      <c r="A43" s="333"/>
      <c r="B43" s="341"/>
      <c r="D43" s="341"/>
      <c r="E43" s="341"/>
      <c r="F43" s="341"/>
    </row>
    <row r="44" spans="1:7" ht="15" customHeight="1" thickBot="1">
      <c r="A44" s="796" t="s">
        <v>15</v>
      </c>
      <c r="B44" s="797"/>
      <c r="C44" s="797"/>
      <c r="D44" s="797"/>
      <c r="E44" s="797"/>
      <c r="F44" s="797"/>
    </row>
    <row r="45" spans="1:7" ht="12.95" customHeight="1" thickTop="1">
      <c r="A45" s="342" t="s">
        <v>1</v>
      </c>
      <c r="B45" s="343" t="s">
        <v>2</v>
      </c>
      <c r="C45" s="764" t="s">
        <v>3</v>
      </c>
      <c r="D45" s="343" t="s">
        <v>1</v>
      </c>
      <c r="E45" s="766" t="s">
        <v>4</v>
      </c>
      <c r="F45" s="798"/>
    </row>
    <row r="46" spans="1:7" ht="12.95" customHeight="1" thickBot="1">
      <c r="A46" s="344" t="s">
        <v>5</v>
      </c>
      <c r="B46" s="345" t="s">
        <v>6</v>
      </c>
      <c r="C46" s="765"/>
      <c r="D46" s="345" t="s">
        <v>7</v>
      </c>
      <c r="E46" s="767"/>
      <c r="F46" s="799"/>
    </row>
    <row r="47" spans="1:7" ht="12" customHeight="1" thickTop="1" thickBot="1">
      <c r="A47" s="733" t="s">
        <v>48</v>
      </c>
      <c r="B47" s="733"/>
      <c r="C47" s="733"/>
      <c r="D47" s="733"/>
      <c r="E47" s="733"/>
      <c r="F47" s="733"/>
    </row>
    <row r="48" spans="1:7" ht="15" customHeight="1" thickTop="1">
      <c r="A48" s="81"/>
      <c r="B48" s="82"/>
      <c r="C48" s="82"/>
      <c r="D48" s="83"/>
      <c r="E48" s="720"/>
      <c r="F48" s="346"/>
    </row>
    <row r="49" spans="1:6" ht="15" customHeight="1">
      <c r="A49" s="84"/>
      <c r="B49" s="85"/>
      <c r="C49" s="85"/>
      <c r="D49" s="86"/>
      <c r="E49" s="721"/>
      <c r="F49" s="347"/>
    </row>
    <row r="50" spans="1:6" ht="15" customHeight="1" thickBot="1">
      <c r="A50" s="87"/>
      <c r="B50" s="88"/>
      <c r="C50" s="88"/>
      <c r="D50" s="89"/>
      <c r="E50" s="722"/>
      <c r="F50" s="348"/>
    </row>
    <row r="51" spans="1:6" ht="15" customHeight="1" thickTop="1">
      <c r="A51" s="90"/>
      <c r="B51" s="91"/>
      <c r="C51" s="91"/>
      <c r="D51" s="92"/>
      <c r="E51" s="720"/>
      <c r="F51" s="349"/>
    </row>
    <row r="52" spans="1:6" ht="15" customHeight="1">
      <c r="A52" s="93"/>
      <c r="B52" s="94"/>
      <c r="C52" s="94"/>
      <c r="D52" s="95"/>
      <c r="E52" s="721"/>
      <c r="F52" s="350"/>
    </row>
    <row r="53" spans="1:6" ht="15" customHeight="1" thickBot="1">
      <c r="A53" s="96"/>
      <c r="B53" s="97"/>
      <c r="C53" s="97"/>
      <c r="D53" s="98"/>
      <c r="E53" s="722"/>
      <c r="F53" s="351"/>
    </row>
    <row r="54" spans="1:6" ht="15" customHeight="1" thickTop="1">
      <c r="A54" s="81"/>
      <c r="B54" s="82"/>
      <c r="C54" s="82"/>
      <c r="D54" s="99"/>
      <c r="E54" s="720"/>
      <c r="F54" s="346"/>
    </row>
    <row r="55" spans="1:6" ht="15" customHeight="1">
      <c r="A55" s="84"/>
      <c r="B55" s="85"/>
      <c r="C55" s="85"/>
      <c r="D55" s="86"/>
      <c r="E55" s="721"/>
      <c r="F55" s="347"/>
    </row>
    <row r="56" spans="1:6" ht="15" customHeight="1" thickBot="1">
      <c r="A56" s="87"/>
      <c r="B56" s="88"/>
      <c r="C56" s="88"/>
      <c r="D56" s="100"/>
      <c r="E56" s="722"/>
      <c r="F56" s="348"/>
    </row>
    <row r="57" spans="1:6" ht="15" customHeight="1" thickTop="1">
      <c r="A57" s="101"/>
      <c r="B57" s="102"/>
      <c r="C57" s="102"/>
      <c r="D57" s="103"/>
      <c r="E57" s="720"/>
      <c r="F57" s="352"/>
    </row>
    <row r="58" spans="1:6" ht="15" customHeight="1">
      <c r="A58" s="104"/>
      <c r="B58" s="105"/>
      <c r="C58" s="105"/>
      <c r="D58" s="106"/>
      <c r="E58" s="721"/>
      <c r="F58" s="353"/>
    </row>
    <row r="59" spans="1:6" ht="15" customHeight="1" thickBot="1">
      <c r="A59" s="107"/>
      <c r="B59" s="108"/>
      <c r="C59" s="108"/>
      <c r="D59" s="109"/>
      <c r="E59" s="722"/>
      <c r="F59" s="354"/>
    </row>
    <row r="60" spans="1:6" ht="15" customHeight="1" thickTop="1">
      <c r="A60" s="81"/>
      <c r="B60" s="82"/>
      <c r="C60" s="82"/>
      <c r="D60" s="83"/>
      <c r="E60" s="720"/>
      <c r="F60" s="346"/>
    </row>
    <row r="61" spans="1:6" ht="15" customHeight="1">
      <c r="A61" s="84"/>
      <c r="B61" s="85"/>
      <c r="C61" s="85"/>
      <c r="D61" s="86"/>
      <c r="E61" s="721"/>
      <c r="F61" s="347"/>
    </row>
    <row r="62" spans="1:6" ht="15" customHeight="1" thickBot="1">
      <c r="A62" s="87"/>
      <c r="B62" s="88"/>
      <c r="C62" s="88"/>
      <c r="D62" s="89"/>
      <c r="E62" s="722"/>
      <c r="F62" s="348"/>
    </row>
    <row r="63" spans="1:6" ht="15" customHeight="1" thickTop="1">
      <c r="A63" s="90"/>
      <c r="B63" s="91"/>
      <c r="C63" s="91"/>
      <c r="D63" s="92"/>
      <c r="E63" s="720"/>
      <c r="F63" s="349"/>
    </row>
    <row r="64" spans="1:6" ht="15" customHeight="1">
      <c r="A64" s="93"/>
      <c r="B64" s="94"/>
      <c r="C64" s="94"/>
      <c r="D64" s="95"/>
      <c r="E64" s="721"/>
      <c r="F64" s="350"/>
    </row>
    <row r="65" spans="1:6" ht="15" customHeight="1" thickBot="1">
      <c r="A65" s="96"/>
      <c r="B65" s="97"/>
      <c r="C65" s="97"/>
      <c r="D65" s="110"/>
      <c r="E65" s="722"/>
      <c r="F65" s="351"/>
    </row>
    <row r="66" spans="1:6" ht="15" customHeight="1" thickTop="1">
      <c r="A66" s="81"/>
      <c r="B66" s="82"/>
      <c r="C66" s="82"/>
      <c r="D66" s="83"/>
      <c r="E66" s="720"/>
      <c r="F66" s="346"/>
    </row>
    <row r="67" spans="1:6" ht="15" customHeight="1">
      <c r="A67" s="84"/>
      <c r="B67" s="85"/>
      <c r="C67" s="85"/>
      <c r="D67" s="86"/>
      <c r="E67" s="721"/>
      <c r="F67" s="347"/>
    </row>
    <row r="68" spans="1:6" ht="15" customHeight="1" thickBot="1">
      <c r="A68" s="87"/>
      <c r="B68" s="88"/>
      <c r="C68" s="88"/>
      <c r="D68" s="89"/>
      <c r="E68" s="722"/>
      <c r="F68" s="348"/>
    </row>
    <row r="69" spans="1:6" ht="15" customHeight="1" thickTop="1">
      <c r="A69" s="101"/>
      <c r="B69" s="102"/>
      <c r="C69" s="102"/>
      <c r="D69" s="111"/>
      <c r="E69" s="720"/>
      <c r="F69" s="352"/>
    </row>
    <row r="70" spans="1:6" ht="15" customHeight="1">
      <c r="A70" s="104"/>
      <c r="B70" s="105"/>
      <c r="C70" s="105"/>
      <c r="D70" s="106"/>
      <c r="E70" s="721"/>
      <c r="F70" s="353"/>
    </row>
    <row r="71" spans="1:6" ht="15" customHeight="1" thickBot="1">
      <c r="A71" s="107"/>
      <c r="B71" s="108"/>
      <c r="C71" s="108"/>
      <c r="D71" s="109"/>
      <c r="E71" s="722"/>
      <c r="F71" s="354"/>
    </row>
    <row r="72" spans="1:6" ht="12" customHeight="1" thickTop="1" thickBot="1">
      <c r="A72" s="732" t="s">
        <v>39</v>
      </c>
      <c r="B72" s="733"/>
      <c r="C72" s="733"/>
      <c r="D72" s="733"/>
      <c r="E72" s="733"/>
      <c r="F72" s="734"/>
    </row>
    <row r="73" spans="1:6" ht="15" customHeight="1" thickTop="1">
      <c r="A73" s="112"/>
      <c r="B73" s="113"/>
      <c r="C73" s="113"/>
      <c r="D73" s="114"/>
      <c r="E73" s="200"/>
      <c r="F73" s="355"/>
    </row>
    <row r="74" spans="1:6" ht="15" customHeight="1">
      <c r="A74" s="115"/>
      <c r="B74" s="116"/>
      <c r="C74" s="116"/>
      <c r="D74" s="117"/>
      <c r="E74" s="198"/>
      <c r="F74" s="356"/>
    </row>
    <row r="75" spans="1:6" ht="15" customHeight="1" thickBot="1">
      <c r="A75" s="118"/>
      <c r="B75" s="119"/>
      <c r="C75" s="119"/>
      <c r="D75" s="120"/>
      <c r="E75" s="199"/>
      <c r="F75" s="357"/>
    </row>
    <row r="76" spans="1:6" ht="15" customHeight="1" thickTop="1">
      <c r="A76" s="121"/>
      <c r="B76" s="122"/>
      <c r="C76" s="122"/>
      <c r="D76" s="123"/>
      <c r="E76" s="200"/>
      <c r="F76" s="358"/>
    </row>
    <row r="77" spans="1:6" ht="15" customHeight="1">
      <c r="A77" s="124"/>
      <c r="B77" s="125"/>
      <c r="C77" s="125"/>
      <c r="D77" s="126"/>
      <c r="E77" s="198"/>
      <c r="F77" s="359"/>
    </row>
    <row r="78" spans="1:6" ht="15" customHeight="1" thickBot="1">
      <c r="A78" s="127"/>
      <c r="B78" s="128"/>
      <c r="C78" s="128"/>
      <c r="D78" s="129"/>
      <c r="E78" s="199"/>
      <c r="F78" s="360"/>
    </row>
    <row r="79" spans="1:6" ht="15" customHeight="1" thickTop="1">
      <c r="A79" s="112"/>
      <c r="B79" s="113"/>
      <c r="C79" s="113"/>
      <c r="D79" s="114"/>
      <c r="E79" s="200"/>
      <c r="F79" s="355"/>
    </row>
    <row r="80" spans="1:6" ht="15" customHeight="1">
      <c r="A80" s="115"/>
      <c r="B80" s="116"/>
      <c r="C80" s="116"/>
      <c r="D80" s="117"/>
      <c r="E80" s="198"/>
      <c r="F80" s="356"/>
    </row>
    <row r="81" spans="1:6" ht="15" customHeight="1" thickBot="1">
      <c r="A81" s="118"/>
      <c r="B81" s="119"/>
      <c r="C81" s="119"/>
      <c r="D81" s="120"/>
      <c r="E81" s="199"/>
      <c r="F81" s="357"/>
    </row>
    <row r="82" spans="1:6" ht="15" customHeight="1" thickTop="1">
      <c r="A82" s="130"/>
      <c r="B82" s="131"/>
      <c r="C82" s="131"/>
      <c r="D82" s="132"/>
      <c r="E82" s="200"/>
      <c r="F82" s="361"/>
    </row>
    <row r="83" spans="1:6" ht="15" customHeight="1">
      <c r="A83" s="133"/>
      <c r="B83" s="134"/>
      <c r="C83" s="134"/>
      <c r="D83" s="135"/>
      <c r="E83" s="198"/>
      <c r="F83" s="362"/>
    </row>
    <row r="84" spans="1:6" ht="15" customHeight="1" thickBot="1">
      <c r="A84" s="136"/>
      <c r="B84" s="137"/>
      <c r="C84" s="137"/>
      <c r="D84" s="138"/>
      <c r="E84" s="199"/>
      <c r="F84" s="363"/>
    </row>
    <row r="85" spans="1:6" ht="12" customHeight="1" thickTop="1" thickBot="1">
      <c r="A85" s="733" t="s">
        <v>29</v>
      </c>
      <c r="B85" s="733"/>
      <c r="C85" s="733"/>
      <c r="D85" s="733"/>
      <c r="E85" s="733"/>
      <c r="F85" s="733"/>
    </row>
    <row r="86" spans="1:6" ht="15" customHeight="1" thickTop="1">
      <c r="A86" s="139"/>
      <c r="B86" s="140"/>
      <c r="C86" s="140"/>
      <c r="D86" s="141"/>
      <c r="E86" s="790"/>
      <c r="F86" s="12"/>
    </row>
    <row r="87" spans="1:6" ht="15" customHeight="1">
      <c r="A87" s="142"/>
      <c r="B87" s="143"/>
      <c r="C87" s="143"/>
      <c r="D87" s="144"/>
      <c r="E87" s="787"/>
      <c r="F87" s="13"/>
    </row>
    <row r="88" spans="1:6" ht="15" customHeight="1" thickBot="1">
      <c r="A88" s="145"/>
      <c r="B88" s="146"/>
      <c r="C88" s="146"/>
      <c r="D88" s="147"/>
      <c r="E88" s="788"/>
      <c r="F88" s="17"/>
    </row>
    <row r="89" spans="1:6" ht="15" customHeight="1" thickTop="1">
      <c r="A89" s="148"/>
      <c r="B89" s="149"/>
      <c r="C89" s="149"/>
      <c r="D89" s="150"/>
      <c r="E89" s="787"/>
      <c r="F89" s="12"/>
    </row>
    <row r="90" spans="1:6" ht="15" customHeight="1">
      <c r="A90" s="151"/>
      <c r="B90" s="152"/>
      <c r="C90" s="152"/>
      <c r="D90" s="153"/>
      <c r="E90" s="787"/>
      <c r="F90" s="13"/>
    </row>
    <row r="91" spans="1:6" ht="15" customHeight="1" thickBot="1">
      <c r="A91" s="154"/>
      <c r="B91" s="155"/>
      <c r="C91" s="155"/>
      <c r="D91" s="156"/>
      <c r="E91" s="788"/>
      <c r="F91" s="14"/>
    </row>
    <row r="92" spans="1:6" ht="12" customHeight="1" thickTop="1" thickBot="1">
      <c r="A92" s="789" t="s">
        <v>13</v>
      </c>
      <c r="B92" s="789"/>
      <c r="C92" s="789"/>
      <c r="D92" s="789"/>
      <c r="E92" s="789"/>
      <c r="F92" s="789"/>
    </row>
    <row r="93" spans="1:6" ht="15" customHeight="1" thickTop="1">
      <c r="A93" s="139"/>
      <c r="B93" s="140"/>
      <c r="C93" s="140"/>
      <c r="D93" s="141"/>
      <c r="E93" s="790"/>
      <c r="F93" s="15"/>
    </row>
    <row r="94" spans="1:6" ht="15" customHeight="1">
      <c r="A94" s="142"/>
      <c r="B94" s="143"/>
      <c r="C94" s="143"/>
      <c r="D94" s="144"/>
      <c r="E94" s="787"/>
      <c r="F94" s="10"/>
    </row>
    <row r="95" spans="1:6" ht="15" customHeight="1" thickBot="1">
      <c r="A95" s="145"/>
      <c r="B95" s="146"/>
      <c r="C95" s="146"/>
      <c r="D95" s="147"/>
      <c r="E95" s="788"/>
      <c r="F95" s="11"/>
    </row>
    <row r="96" spans="1:6" ht="12" customHeight="1" thickTop="1" thickBot="1">
      <c r="A96" s="733" t="s">
        <v>14</v>
      </c>
      <c r="B96" s="733"/>
      <c r="C96" s="733"/>
      <c r="D96" s="733"/>
      <c r="E96" s="733"/>
      <c r="F96" s="733"/>
    </row>
    <row r="97" spans="1:9" ht="15" customHeight="1" thickTop="1">
      <c r="A97" s="157"/>
      <c r="B97" s="158"/>
      <c r="C97" s="159"/>
      <c r="D97" s="160"/>
      <c r="E97" s="790"/>
      <c r="F97" s="16"/>
    </row>
    <row r="98" spans="1:9" ht="15" customHeight="1">
      <c r="A98" s="161"/>
      <c r="B98" s="162"/>
      <c r="C98" s="163"/>
      <c r="D98" s="153"/>
      <c r="E98" s="787"/>
      <c r="F98" s="13"/>
    </row>
    <row r="99" spans="1:9" ht="15" customHeight="1" thickBot="1">
      <c r="A99" s="164"/>
      <c r="B99" s="165"/>
      <c r="C99" s="166"/>
      <c r="D99" s="167"/>
      <c r="E99" s="788"/>
      <c r="F99" s="17"/>
    </row>
    <row r="100" spans="1:9" ht="21.95" customHeight="1" thickTop="1">
      <c r="A100" s="791" t="s">
        <v>74</v>
      </c>
      <c r="B100" s="791"/>
      <c r="C100" s="791"/>
      <c r="D100" s="791"/>
      <c r="E100" s="791"/>
      <c r="F100" s="791"/>
    </row>
    <row r="101" spans="1:9" ht="26.1" customHeight="1">
      <c r="A101" s="786" t="s">
        <v>17</v>
      </c>
      <c r="B101" s="786"/>
      <c r="C101" s="365">
        <f>'ED PP C 4P'!I2</f>
        <v>0</v>
      </c>
      <c r="D101" s="780">
        <f>C101</f>
        <v>0</v>
      </c>
      <c r="E101" s="780"/>
      <c r="F101" s="780"/>
    </row>
    <row r="102" spans="1:9" ht="26.1" customHeight="1">
      <c r="A102" s="786" t="s">
        <v>18</v>
      </c>
      <c r="B102" s="786"/>
      <c r="C102" s="365">
        <f>SUM('ED PP C 4P'!J6)</f>
        <v>0</v>
      </c>
      <c r="D102" s="493"/>
      <c r="E102" s="494"/>
      <c r="F102" s="494"/>
    </row>
    <row r="103" spans="1:9" ht="26.1" customHeight="1">
      <c r="A103" s="786" t="s">
        <v>19</v>
      </c>
      <c r="B103" s="786"/>
      <c r="C103" s="366">
        <f>SUM('ED PP C 4P'!I6)</f>
        <v>0</v>
      </c>
      <c r="D103" s="780">
        <f>C102*C103</f>
        <v>0</v>
      </c>
      <c r="E103" s="780"/>
      <c r="F103" s="780"/>
    </row>
    <row r="104" spans="1:9" ht="26.1" customHeight="1">
      <c r="A104" s="786" t="s">
        <v>20</v>
      </c>
      <c r="B104" s="786"/>
      <c r="C104" s="75"/>
      <c r="D104" s="493"/>
      <c r="E104" s="494"/>
      <c r="F104" s="494"/>
    </row>
    <row r="105" spans="1:9" ht="9" customHeight="1">
      <c r="A105" s="364"/>
      <c r="B105" s="364"/>
      <c r="C105" s="332"/>
      <c r="D105" s="493"/>
      <c r="E105" s="494"/>
      <c r="F105" s="494"/>
    </row>
    <row r="106" spans="1:9" ht="21.95" customHeight="1">
      <c r="A106" s="779" t="s">
        <v>21</v>
      </c>
      <c r="B106" s="779"/>
      <c r="C106" s="779"/>
      <c r="D106" s="780">
        <f>D101+D103</f>
        <v>0</v>
      </c>
      <c r="E106" s="780"/>
      <c r="F106" s="780"/>
    </row>
    <row r="107" spans="1:9" ht="21.95" customHeight="1">
      <c r="A107" s="781" t="s">
        <v>129</v>
      </c>
      <c r="B107" s="782"/>
      <c r="C107" s="782"/>
      <c r="D107" s="268">
        <v>0.25</v>
      </c>
      <c r="E107" s="39">
        <f>SUM('ED PP C 4P'!H36)</f>
        <v>0</v>
      </c>
      <c r="F107" s="368" t="e">
        <f>SUM('ED PP C 4P'!I36)</f>
        <v>#DIV/0!</v>
      </c>
      <c r="G107" s="202"/>
      <c r="H107" s="25"/>
    </row>
    <row r="108" spans="1:9" ht="21.95" customHeight="1">
      <c r="A108" s="760" t="s">
        <v>135</v>
      </c>
      <c r="B108" s="783"/>
      <c r="C108" s="783"/>
      <c r="D108" s="371">
        <v>0.6</v>
      </c>
      <c r="E108" s="27">
        <f>SUM('ED PP C 4P'!H37)</f>
        <v>0</v>
      </c>
      <c r="F108" s="372" t="e">
        <f>SUM('ED PP C 4P'!I37)</f>
        <v>#DIV/0!</v>
      </c>
      <c r="G108" s="202"/>
      <c r="H108" s="25"/>
      <c r="I108" s="9"/>
    </row>
    <row r="109" spans="1:9" ht="21.95" customHeight="1">
      <c r="A109" s="373"/>
      <c r="B109" s="374"/>
      <c r="C109" s="374"/>
      <c r="D109" s="373"/>
      <c r="E109" s="784"/>
      <c r="F109" s="784"/>
      <c r="H109" s="8"/>
      <c r="I109" s="8"/>
    </row>
    <row r="110" spans="1:9" ht="21.95" customHeight="1">
      <c r="A110" s="373"/>
      <c r="B110" s="374"/>
      <c r="C110" s="374"/>
      <c r="D110" s="373"/>
      <c r="E110" s="375"/>
      <c r="F110" s="375"/>
      <c r="H110" s="8"/>
      <c r="I110" s="8"/>
    </row>
    <row r="111" spans="1:9" ht="20.100000000000001" customHeight="1">
      <c r="A111" s="785"/>
      <c r="B111" s="785"/>
      <c r="C111" s="785"/>
      <c r="D111" s="785"/>
      <c r="E111" s="785"/>
      <c r="F111" s="785"/>
    </row>
    <row r="112" spans="1:9" ht="18" customHeight="1">
      <c r="A112" s="373"/>
      <c r="B112" s="770"/>
      <c r="C112" s="770"/>
      <c r="D112" s="770"/>
      <c r="E112" s="770"/>
      <c r="F112" s="373"/>
    </row>
    <row r="113" spans="1:9" ht="18" customHeight="1">
      <c r="A113" s="376"/>
      <c r="B113" s="376"/>
      <c r="C113" s="771" t="s">
        <v>141</v>
      </c>
      <c r="D113" s="772"/>
      <c r="E113" s="376"/>
      <c r="F113" s="376"/>
    </row>
    <row r="114" spans="1:9" ht="18" customHeight="1">
      <c r="A114" s="376"/>
      <c r="B114" s="376"/>
      <c r="C114" s="773"/>
      <c r="D114" s="774"/>
      <c r="E114" s="376"/>
      <c r="F114" s="376"/>
    </row>
    <row r="115" spans="1:9" ht="18" customHeight="1">
      <c r="A115" s="376"/>
      <c r="B115" s="376"/>
      <c r="C115" s="773"/>
      <c r="D115" s="774"/>
      <c r="E115" s="376"/>
      <c r="F115" s="376"/>
    </row>
    <row r="116" spans="1:9" ht="18" customHeight="1">
      <c r="A116" s="376"/>
      <c r="B116" s="376"/>
      <c r="C116" s="775"/>
      <c r="D116" s="776"/>
      <c r="E116" s="376"/>
      <c r="F116" s="376"/>
    </row>
    <row r="117" spans="1:9" ht="1.5" customHeight="1">
      <c r="A117" s="377"/>
      <c r="B117" s="378"/>
      <c r="C117" s="777"/>
      <c r="D117" s="777"/>
      <c r="E117" s="378"/>
      <c r="F117" s="378"/>
    </row>
    <row r="118" spans="1:9" s="18" customFormat="1" ht="6" customHeight="1">
      <c r="A118" s="379"/>
      <c r="B118" s="380"/>
      <c r="C118" s="380"/>
      <c r="D118" s="380"/>
      <c r="E118" s="380"/>
      <c r="F118" s="380"/>
    </row>
    <row r="119" spans="1:9" ht="27" customHeight="1">
      <c r="A119" s="381" t="s">
        <v>44</v>
      </c>
      <c r="B119" s="381" t="s">
        <v>42</v>
      </c>
      <c r="C119" s="381" t="s">
        <v>43</v>
      </c>
      <c r="D119" s="381" t="s">
        <v>93</v>
      </c>
      <c r="E119" s="382"/>
      <c r="F119" s="383">
        <f>D106</f>
        <v>0</v>
      </c>
    </row>
    <row r="120" spans="1:9" ht="27" customHeight="1">
      <c r="A120" s="384" t="s">
        <v>131</v>
      </c>
      <c r="B120" s="385">
        <f>SUM('ED PP C 4P'!B23)</f>
        <v>0</v>
      </c>
      <c r="C120" s="40">
        <f>SUM('ED PP C 4P'!C23)</f>
        <v>0</v>
      </c>
      <c r="D120" s="40">
        <f>SUM('ED PP C 4P'!D23)</f>
        <v>0</v>
      </c>
      <c r="E120" s="386"/>
      <c r="F120" s="383">
        <f t="shared" ref="F120:F128" si="0">F119-D120</f>
        <v>0</v>
      </c>
      <c r="I120" s="6"/>
    </row>
    <row r="121" spans="1:9" ht="27" customHeight="1">
      <c r="A121" s="384" t="s">
        <v>114</v>
      </c>
      <c r="B121" s="385">
        <f>SUM('ED PP C 4P'!B24)</f>
        <v>0</v>
      </c>
      <c r="C121" s="40">
        <f>SUM('ED PP C 4P'!C24)</f>
        <v>0</v>
      </c>
      <c r="D121" s="40">
        <f>SUM('ED PP C 4P'!D24)</f>
        <v>0</v>
      </c>
      <c r="E121" s="386"/>
      <c r="F121" s="383">
        <f t="shared" si="0"/>
        <v>0</v>
      </c>
      <c r="I121" s="6"/>
    </row>
    <row r="122" spans="1:9" ht="27" customHeight="1">
      <c r="A122" s="384" t="s">
        <v>166</v>
      </c>
      <c r="B122" s="385">
        <f>SUM('ED PP C 4P'!B25)</f>
        <v>0</v>
      </c>
      <c r="C122" s="40">
        <f>SUM('ED PP C 4P'!C25)</f>
        <v>0</v>
      </c>
      <c r="D122" s="40">
        <f>SUM('ED PP C 4P'!D25)</f>
        <v>0</v>
      </c>
      <c r="E122" s="386"/>
      <c r="F122" s="383"/>
      <c r="I122" s="6"/>
    </row>
    <row r="123" spans="1:9" ht="27" customHeight="1">
      <c r="A123" s="384" t="s">
        <v>96</v>
      </c>
      <c r="B123" s="385">
        <f>SUM('ED PP C 4P'!B26)</f>
        <v>0</v>
      </c>
      <c r="C123" s="40">
        <f>SUM('ED PP C 4P'!C26)</f>
        <v>0</v>
      </c>
      <c r="D123" s="40">
        <f>SUM('ED PP C 4P'!D26)</f>
        <v>0</v>
      </c>
      <c r="E123" s="386"/>
      <c r="F123" s="383">
        <f>F121-D123</f>
        <v>0</v>
      </c>
      <c r="I123" s="6"/>
    </row>
    <row r="124" spans="1:9" ht="27" customHeight="1">
      <c r="A124" s="384" t="s">
        <v>97</v>
      </c>
      <c r="B124" s="385">
        <f>SUM('ED PP C 4P'!B27)</f>
        <v>0</v>
      </c>
      <c r="C124" s="40">
        <f>SUM('ED PP C 4P'!C27)</f>
        <v>0</v>
      </c>
      <c r="D124" s="40">
        <f>SUM('ED PP C 4P'!D27)</f>
        <v>0</v>
      </c>
      <c r="E124" s="386"/>
      <c r="F124" s="383">
        <f t="shared" si="0"/>
        <v>0</v>
      </c>
      <c r="I124" s="6"/>
    </row>
    <row r="125" spans="1:9" ht="27" customHeight="1">
      <c r="A125" s="384" t="s">
        <v>98</v>
      </c>
      <c r="B125" s="385">
        <f>SUM('ED PP C 4P'!B28)</f>
        <v>0</v>
      </c>
      <c r="C125" s="40">
        <f>SUM('ED PP C 4P'!C28)</f>
        <v>0</v>
      </c>
      <c r="D125" s="40">
        <f>SUM('ED PP C 4P'!D28)</f>
        <v>0</v>
      </c>
      <c r="E125" s="386"/>
      <c r="F125" s="383">
        <f t="shared" si="0"/>
        <v>0</v>
      </c>
      <c r="I125" s="6"/>
    </row>
    <row r="126" spans="1:9" ht="27" customHeight="1">
      <c r="A126" s="387" t="s">
        <v>99</v>
      </c>
      <c r="B126" s="385">
        <f>SUM('ED PP C 4P'!B29)</f>
        <v>0</v>
      </c>
      <c r="C126" s="40">
        <f>SUM('ED PP C 4P'!C29)</f>
        <v>0</v>
      </c>
      <c r="D126" s="40">
        <f>SUM('ED PP C 4P'!D29)</f>
        <v>0</v>
      </c>
      <c r="E126" s="386"/>
      <c r="F126" s="383">
        <f t="shared" si="0"/>
        <v>0</v>
      </c>
      <c r="I126" s="6"/>
    </row>
    <row r="127" spans="1:9" ht="27" customHeight="1">
      <c r="A127" s="387" t="s">
        <v>100</v>
      </c>
      <c r="B127" s="385">
        <f>SUM('ED PP C 4P'!B30)</f>
        <v>0</v>
      </c>
      <c r="C127" s="40">
        <f>SUM('ED PP C 4P'!C30)</f>
        <v>0</v>
      </c>
      <c r="D127" s="40">
        <f>SUM('ED PP C 4P'!D30)</f>
        <v>0</v>
      </c>
      <c r="E127" s="386"/>
      <c r="F127" s="383">
        <f t="shared" si="0"/>
        <v>0</v>
      </c>
      <c r="G127" s="8"/>
      <c r="I127" s="6"/>
    </row>
    <row r="128" spans="1:9" ht="27" customHeight="1">
      <c r="A128" s="387" t="s">
        <v>126</v>
      </c>
      <c r="B128" s="385">
        <f>SUM('ED PP C 4P'!B31)</f>
        <v>0</v>
      </c>
      <c r="C128" s="40">
        <f>SUM('ED PP C 4P'!C31)</f>
        <v>0</v>
      </c>
      <c r="D128" s="40">
        <f>SUM('ED PP C 4P'!D31)</f>
        <v>0</v>
      </c>
      <c r="E128" s="386"/>
      <c r="F128" s="383">
        <f t="shared" si="0"/>
        <v>0</v>
      </c>
      <c r="I128" s="6"/>
    </row>
    <row r="129" spans="1:9" ht="27" customHeight="1">
      <c r="A129" s="387" t="s">
        <v>132</v>
      </c>
      <c r="B129" s="385">
        <f>SUM('ED PP C 4P'!B32)</f>
        <v>2</v>
      </c>
      <c r="C129" s="40">
        <f>SUM('ED PP C 4P'!C32)</f>
        <v>0</v>
      </c>
      <c r="D129" s="40">
        <f>SUM('ED PP C 4P'!D32)</f>
        <v>0</v>
      </c>
      <c r="E129" s="386"/>
      <c r="F129" s="388"/>
      <c r="G129" s="8"/>
      <c r="I129" s="6"/>
    </row>
    <row r="130" spans="1:9" ht="27" customHeight="1">
      <c r="A130" s="387" t="s">
        <v>127</v>
      </c>
      <c r="B130" s="385">
        <f>SUM('ED PP C 4P'!B33)</f>
        <v>1</v>
      </c>
      <c r="C130" s="40">
        <f>SUM('ED PP C 4P'!C33)</f>
        <v>0</v>
      </c>
      <c r="D130" s="40">
        <f>SUM('ED PP C 4P'!D33)</f>
        <v>0</v>
      </c>
      <c r="E130" s="386"/>
      <c r="F130" s="388"/>
      <c r="G130" s="8"/>
      <c r="I130" s="6"/>
    </row>
    <row r="131" spans="1:9" ht="27" customHeight="1">
      <c r="A131" s="387" t="s">
        <v>84</v>
      </c>
      <c r="B131" s="385">
        <f>SUM('ED PP C 4P'!B34)</f>
        <v>1</v>
      </c>
      <c r="C131" s="40">
        <f>SUM('ED PP C 4P'!C34)</f>
        <v>0</v>
      </c>
      <c r="D131" s="40">
        <f>SUM('ED PP C 4P'!D34)</f>
        <v>0</v>
      </c>
      <c r="E131" s="8"/>
      <c r="F131" s="388"/>
      <c r="G131" s="8"/>
      <c r="I131" s="6"/>
    </row>
    <row r="132" spans="1:9" ht="27" customHeight="1">
      <c r="A132" s="389">
        <v>4</v>
      </c>
      <c r="B132" s="575"/>
      <c r="C132" s="576">
        <f>IF(B20&lt;&gt;"",12,IF(B21&lt;&gt;"",8,IF(B22&lt;&gt;"",4,0)))</f>
        <v>12</v>
      </c>
      <c r="D132" s="42">
        <f>SUM(D120:D131)</f>
        <v>0</v>
      </c>
    </row>
    <row r="133" spans="1:9" ht="24.95" customHeight="1">
      <c r="A133" s="778">
        <f>C12</f>
        <v>0</v>
      </c>
      <c r="B133" s="778"/>
      <c r="C133" s="778"/>
      <c r="D133" s="778"/>
      <c r="E133" s="317"/>
      <c r="F133" s="628"/>
    </row>
    <row r="134" spans="1:9" ht="24.95" customHeight="1">
      <c r="A134" s="317"/>
      <c r="B134" s="370" t="s">
        <v>102</v>
      </c>
      <c r="C134" s="760" t="str">
        <f>IF(B20="X","TRIPLETTES : 3 chèques de : ",IF(B21="X","DOUBLETTES : 2 chèques de : ",IF(B22="X","TETE A TETE : 1 chèque de : ","")))</f>
        <v xml:space="preserve">TRIPLETTES : 3 chèques de : </v>
      </c>
      <c r="D134" s="761"/>
      <c r="E134" s="762">
        <f>SUM('ED PP C 4P'!D36)</f>
        <v>0</v>
      </c>
      <c r="F134" s="763"/>
      <c r="G134" s="22"/>
    </row>
    <row r="135" spans="1:9" ht="24.95" customHeight="1">
      <c r="A135" s="317"/>
      <c r="B135" s="391" t="s">
        <v>103</v>
      </c>
      <c r="C135" s="760" t="str">
        <f>IF(B20="X","TRIPLETTES : 3 chèques de : ",IF(B21="X","DOUBLETTES : 2 chèques de : ",IF(B22="X","TETE A TETE : 1 chèque de : ","")))</f>
        <v xml:space="preserve">TRIPLETTES : 3 chèques de : </v>
      </c>
      <c r="D135" s="761"/>
      <c r="E135" s="762">
        <f>SUM('ED PP C 4P'!D37)</f>
        <v>0</v>
      </c>
      <c r="F135" s="763"/>
      <c r="G135" s="22"/>
    </row>
    <row r="136" spans="1:9" ht="24.95" customHeight="1">
      <c r="A136" s="317"/>
      <c r="B136" s="317"/>
      <c r="C136" s="317"/>
      <c r="D136" s="317"/>
      <c r="E136" s="317"/>
      <c r="F136" s="317"/>
    </row>
    <row r="137" spans="1:9" ht="24.95" customHeight="1">
      <c r="A137" s="747" t="s">
        <v>16</v>
      </c>
      <c r="B137" s="747"/>
      <c r="C137" s="747"/>
      <c r="D137" s="747"/>
      <c r="E137" s="747"/>
      <c r="F137" s="747"/>
    </row>
    <row r="138" spans="1:9" ht="6" customHeight="1" thickBot="1">
      <c r="A138" s="392"/>
      <c r="B138" s="392"/>
      <c r="C138" s="392"/>
      <c r="D138" s="392"/>
      <c r="E138" s="392"/>
      <c r="F138" s="392"/>
    </row>
    <row r="139" spans="1:9" ht="20.45" customHeight="1" thickTop="1">
      <c r="A139" s="342" t="s">
        <v>1</v>
      </c>
      <c r="B139" s="343" t="s">
        <v>2</v>
      </c>
      <c r="C139" s="764" t="s">
        <v>3</v>
      </c>
      <c r="D139" s="342" t="s">
        <v>1</v>
      </c>
      <c r="E139" s="766" t="s">
        <v>47</v>
      </c>
      <c r="F139" s="768" t="s">
        <v>30</v>
      </c>
    </row>
    <row r="140" spans="1:9" ht="20.45" customHeight="1" thickBot="1">
      <c r="A140" s="344" t="s">
        <v>5</v>
      </c>
      <c r="B140" s="345"/>
      <c r="C140" s="765"/>
      <c r="D140" s="344" t="s">
        <v>7</v>
      </c>
      <c r="E140" s="767"/>
      <c r="F140" s="769"/>
    </row>
    <row r="141" spans="1:9" ht="20.45" customHeight="1" thickTop="1">
      <c r="A141" s="393">
        <f>IF('ED PP C 4P'!F12=3,A97,A97)</f>
        <v>0</v>
      </c>
      <c r="B141" s="394">
        <f>IF('ED PP C 4P'!F12=3,B97,B97)</f>
        <v>0</v>
      </c>
      <c r="C141" s="394">
        <f>IF('ED PP C 4P'!F12=3,C97,C97)</f>
        <v>0</v>
      </c>
      <c r="D141" s="394">
        <f>IF('ED PP C 4P'!F12=3,D97,D97)</f>
        <v>0</v>
      </c>
      <c r="E141" s="395">
        <f>IF('ED PP C 4P'!F12=3,E134,E134)</f>
        <v>0</v>
      </c>
      <c r="F141" s="168"/>
      <c r="I141" s="7"/>
    </row>
    <row r="142" spans="1:9" ht="20.45" customHeight="1">
      <c r="A142" s="396">
        <f>IF('ED PP C 4P'!F12&lt;&gt;1,A98,"")</f>
        <v>0</v>
      </c>
      <c r="B142" s="397">
        <f>IF('ED PP C 4P'!F12&lt;&gt;1,B98,"")</f>
        <v>0</v>
      </c>
      <c r="C142" s="397">
        <f>IF('ED PP C 4P'!F12&lt;&gt;1,C98,"")</f>
        <v>0</v>
      </c>
      <c r="D142" s="397">
        <f>IF('ED PP C 4P'!F12&lt;&gt;1,D98,"")</f>
        <v>0</v>
      </c>
      <c r="E142" s="398">
        <f>IF('ED PP C 4P'!F12&lt;&gt;1,E134,"")</f>
        <v>0</v>
      </c>
      <c r="F142" s="169"/>
      <c r="I142" s="7"/>
    </row>
    <row r="143" spans="1:9" ht="20.45" customHeight="1" thickBot="1">
      <c r="A143" s="399">
        <f>IF('ED PP C 4P'!F12=3,A99,"")</f>
        <v>0</v>
      </c>
      <c r="B143" s="400">
        <f>IF('ED PP C 4P'!F12=3,B99,"")</f>
        <v>0</v>
      </c>
      <c r="C143" s="400">
        <f>IF('ED PP C 4P'!F12=3,C99,"")</f>
        <v>0</v>
      </c>
      <c r="D143" s="400">
        <f>IF('ED PP C 4P'!F12=3,D99,"")</f>
        <v>0</v>
      </c>
      <c r="E143" s="401">
        <f>IF('ED PP C 4P'!F12=3,E134,"")</f>
        <v>0</v>
      </c>
      <c r="F143" s="170"/>
      <c r="I143" s="7"/>
    </row>
    <row r="144" spans="1:9" ht="20.45" customHeight="1" thickTop="1">
      <c r="A144" s="402">
        <f>IF('ED PP C 4P'!F12=3,A93,A93)</f>
        <v>0</v>
      </c>
      <c r="B144" s="394">
        <f>IF('ED PP C 4P'!F12=3,B93,B93)</f>
        <v>0</v>
      </c>
      <c r="C144" s="394">
        <f>IF('ED PP C 4P'!F12=3,C93,C93)</f>
        <v>0</v>
      </c>
      <c r="D144" s="394">
        <f>IF('ED PP C 4P'!F12=3,D93,D93)</f>
        <v>0</v>
      </c>
      <c r="E144" s="403">
        <f>IF('ED PP C 4P'!F12=3,E135,E135)</f>
        <v>0</v>
      </c>
      <c r="F144" s="168"/>
      <c r="I144" s="7"/>
    </row>
    <row r="145" spans="1:9" ht="20.45" customHeight="1">
      <c r="A145" s="396">
        <f>IF('ED PP C 4P'!F12&lt;&gt;1,A94,"")</f>
        <v>0</v>
      </c>
      <c r="B145" s="397">
        <f>IF('ED PP C 4P'!F12&lt;&gt;1,B94,"")</f>
        <v>0</v>
      </c>
      <c r="C145" s="397">
        <f>IF('ED PP C 4P'!F12&lt;&gt;1,C94,"")</f>
        <v>0</v>
      </c>
      <c r="D145" s="397">
        <f>IF('ED PP C 4P'!F12&lt;&gt;1,D94,"")</f>
        <v>0</v>
      </c>
      <c r="E145" s="401">
        <f>IF('ED PP C 4P'!F12&lt;&gt;1,E135,"")</f>
        <v>0</v>
      </c>
      <c r="F145" s="169"/>
      <c r="I145" s="7"/>
    </row>
    <row r="146" spans="1:9" ht="20.45" customHeight="1" thickBot="1">
      <c r="A146" s="402">
        <f>IF('ED PP C 4P'!F12=3,A95,"")</f>
        <v>0</v>
      </c>
      <c r="B146" s="400">
        <f>IF('ED PP C 4P'!F12=3,B95,"")</f>
        <v>0</v>
      </c>
      <c r="C146" s="400">
        <f>IF('ED PP C 4P'!F12=3,C95,"")</f>
        <v>0</v>
      </c>
      <c r="D146" s="400">
        <f>IF('ED PP C 4P'!F12=3,D95,"")</f>
        <v>0</v>
      </c>
      <c r="E146" s="401">
        <f>IF('ED PP C 4P'!F12=3,E135,"")</f>
        <v>0</v>
      </c>
      <c r="F146" s="170"/>
      <c r="I146" s="7"/>
    </row>
    <row r="147" spans="1:9" ht="20.45" customHeight="1" thickTop="1">
      <c r="A147" s="404"/>
      <c r="B147" s="404"/>
      <c r="C147" s="404"/>
      <c r="D147" s="404"/>
      <c r="E147" s="405"/>
      <c r="F147" s="406"/>
      <c r="I147" s="7"/>
    </row>
    <row r="148" spans="1:9" ht="20.45" customHeight="1">
      <c r="A148" s="747" t="s">
        <v>31</v>
      </c>
      <c r="B148" s="747"/>
      <c r="C148" s="747"/>
      <c r="D148" s="747"/>
      <c r="E148" s="747"/>
      <c r="F148" s="747"/>
    </row>
    <row r="149" spans="1:9" ht="20.45" customHeight="1">
      <c r="B149" s="43">
        <f>IF('ED PP C 4P'!F12=3,B97,B97)</f>
        <v>0</v>
      </c>
      <c r="C149" s="44">
        <f>B149</f>
        <v>0</v>
      </c>
      <c r="D149" s="751" t="s">
        <v>45</v>
      </c>
      <c r="E149" s="752"/>
      <c r="F149" s="753"/>
    </row>
    <row r="150" spans="1:9" ht="20.45" customHeight="1">
      <c r="B150" s="43">
        <f>IF('ED PP C 4P'!F12&lt;&gt;1,B98,"")</f>
        <v>0</v>
      </c>
      <c r="C150" s="44">
        <f>B150</f>
        <v>0</v>
      </c>
      <c r="D150" s="754"/>
      <c r="E150" s="755"/>
      <c r="F150" s="756"/>
    </row>
    <row r="151" spans="1:9" ht="20.45" customHeight="1">
      <c r="B151" s="43">
        <f>IF('ED PP C 4P'!F12=3,B99,"")</f>
        <v>0</v>
      </c>
      <c r="C151" s="44">
        <f>IF(C132=12,B151,"")</f>
        <v>0</v>
      </c>
      <c r="D151" s="757"/>
      <c r="E151" s="758"/>
      <c r="F151" s="759"/>
    </row>
    <row r="152" spans="1:9" ht="20.45" customHeight="1">
      <c r="B152" s="43">
        <f>IF('ED PP C 4P'!F12=3,B93,B93)</f>
        <v>0</v>
      </c>
      <c r="C152" s="44">
        <f>B152</f>
        <v>0</v>
      </c>
      <c r="D152" s="746"/>
      <c r="E152" s="746"/>
      <c r="F152" s="746"/>
    </row>
    <row r="153" spans="1:9" ht="20.45" customHeight="1">
      <c r="B153" s="43">
        <f>IF('ED PP C 4P'!F12&lt;&gt;1,B94,"")</f>
        <v>0</v>
      </c>
      <c r="C153" s="44">
        <f>B153</f>
        <v>0</v>
      </c>
      <c r="D153" s="746"/>
      <c r="E153" s="746"/>
      <c r="F153" s="746"/>
    </row>
    <row r="154" spans="1:9" ht="20.45" customHeight="1">
      <c r="B154" s="43">
        <f>IF('ED PP C 4P'!F12=3,B95,"")</f>
        <v>0</v>
      </c>
      <c r="C154" s="44">
        <f>B154</f>
        <v>0</v>
      </c>
      <c r="D154" s="746"/>
      <c r="E154" s="746"/>
      <c r="F154" s="746"/>
    </row>
    <row r="155" spans="1:9" ht="9" customHeight="1">
      <c r="B155" s="1"/>
      <c r="D155" s="746"/>
      <c r="E155" s="746"/>
      <c r="F155" s="746"/>
    </row>
    <row r="156" spans="1:9" ht="18" customHeight="1">
      <c r="A156" s="747" t="s">
        <v>32</v>
      </c>
      <c r="B156" s="747"/>
      <c r="C156" s="45">
        <f>SUM(E141:E146)</f>
        <v>0</v>
      </c>
      <c r="D156" s="1"/>
    </row>
    <row r="157" spans="1:9" ht="6" customHeight="1">
      <c r="B157" s="1"/>
      <c r="D157" s="1"/>
    </row>
    <row r="158" spans="1:9" ht="18" customHeight="1">
      <c r="A158" s="407" t="s">
        <v>33</v>
      </c>
      <c r="B158" s="748" t="str">
        <f>E12</f>
        <v/>
      </c>
      <c r="C158" s="749"/>
      <c r="D158" s="408" t="s">
        <v>34</v>
      </c>
      <c r="E158" s="750"/>
      <c r="F158" s="749"/>
    </row>
    <row r="159" spans="1:9" ht="6" customHeight="1">
      <c r="B159" s="1"/>
      <c r="D159" s="1"/>
    </row>
    <row r="160" spans="1:9" ht="18" customHeight="1">
      <c r="A160" s="745" t="s">
        <v>35</v>
      </c>
      <c r="B160" s="745"/>
      <c r="C160" s="409" t="str">
        <f>C17</f>
        <v/>
      </c>
      <c r="D160" s="316"/>
      <c r="E160" s="745"/>
      <c r="F160" s="745"/>
    </row>
    <row r="161" spans="1:6" ht="6" customHeight="1">
      <c r="A161" s="332"/>
      <c r="C161" s="526"/>
      <c r="D161" s="316"/>
      <c r="E161" s="332"/>
      <c r="F161" s="332"/>
    </row>
    <row r="162" spans="1:6" ht="18" customHeight="1">
      <c r="A162" s="745" t="s">
        <v>36</v>
      </c>
      <c r="B162" s="745"/>
      <c r="C162" s="410" t="str">
        <f>C42</f>
        <v/>
      </c>
      <c r="D162" s="1"/>
    </row>
    <row r="163" spans="1:6" ht="6.75" customHeight="1">
      <c r="A163" s="745"/>
      <c r="B163" s="745"/>
      <c r="C163" s="4"/>
      <c r="D163" s="1"/>
    </row>
    <row r="164" spans="1:6" ht="18" customHeight="1">
      <c r="A164" s="739" t="s">
        <v>156</v>
      </c>
      <c r="B164" s="739"/>
      <c r="C164" s="739"/>
      <c r="D164" s="739"/>
      <c r="E164" s="739"/>
      <c r="F164" s="739"/>
    </row>
    <row r="165" spans="1:6" ht="18" customHeight="1">
      <c r="A165" s="739"/>
      <c r="B165" s="739"/>
      <c r="C165" s="739"/>
      <c r="D165" s="739"/>
      <c r="E165" s="739"/>
      <c r="F165" s="739"/>
    </row>
    <row r="166" spans="1:6" ht="18" customHeight="1">
      <c r="A166" s="739" t="s">
        <v>80</v>
      </c>
      <c r="B166" s="739"/>
      <c r="C166" s="739"/>
      <c r="D166" s="739"/>
      <c r="E166" s="739"/>
      <c r="F166" s="739"/>
    </row>
    <row r="167" spans="1:6" ht="18" customHeight="1">
      <c r="A167" s="739" t="s">
        <v>82</v>
      </c>
      <c r="B167" s="739"/>
      <c r="C167" s="739"/>
      <c r="D167" s="739"/>
      <c r="E167" s="739"/>
      <c r="F167" s="739"/>
    </row>
    <row r="168" spans="1:6" ht="18" customHeight="1">
      <c r="A168" s="739" t="s">
        <v>59</v>
      </c>
      <c r="B168" s="739"/>
      <c r="C168" s="739"/>
      <c r="D168" s="739"/>
      <c r="E168" s="739"/>
      <c r="F168" s="739"/>
    </row>
    <row r="169" spans="1:6" ht="18" customHeight="1">
      <c r="A169" s="739" t="s">
        <v>60</v>
      </c>
      <c r="B169" s="739"/>
      <c r="C169" s="739"/>
      <c r="D169" s="739"/>
      <c r="E169" s="739"/>
      <c r="F169" s="739"/>
    </row>
    <row r="170" spans="1:6" ht="2.25" customHeight="1">
      <c r="A170" s="373"/>
      <c r="B170" s="373"/>
      <c r="C170" s="373"/>
      <c r="D170" s="740"/>
      <c r="E170" s="741"/>
      <c r="F170" s="741"/>
    </row>
    <row r="171" spans="1:6" ht="1.5" customHeight="1">
      <c r="A171" s="373"/>
      <c r="B171" s="373"/>
      <c r="C171" s="373"/>
      <c r="D171" s="411"/>
      <c r="E171" s="412"/>
      <c r="F171" s="412"/>
    </row>
    <row r="172" spans="1:6" ht="32.25" customHeight="1" thickBot="1">
      <c r="A172" s="742" t="s">
        <v>70</v>
      </c>
      <c r="B172" s="742"/>
      <c r="C172" s="742"/>
      <c r="D172" s="742"/>
      <c r="E172" s="742"/>
      <c r="F172" s="742"/>
    </row>
    <row r="173" spans="1:6" ht="21.75" customHeight="1">
      <c r="A173" s="743"/>
      <c r="B173" s="743"/>
      <c r="C173" s="743"/>
      <c r="D173" s="743"/>
      <c r="E173" s="743"/>
      <c r="F173" s="743"/>
    </row>
    <row r="174" spans="1:6" ht="18" customHeight="1">
      <c r="A174" s="744"/>
      <c r="B174" s="744"/>
      <c r="C174" s="744"/>
      <c r="D174" s="744"/>
      <c r="E174" s="744"/>
      <c r="F174" s="744"/>
    </row>
    <row r="175" spans="1:6" ht="18.75" customHeight="1">
      <c r="A175" s="735"/>
      <c r="B175" s="735"/>
      <c r="C175" s="171"/>
      <c r="D175" s="172"/>
      <c r="E175" s="172"/>
      <c r="F175" s="172"/>
    </row>
    <row r="176" spans="1:6" ht="18.75" customHeight="1">
      <c r="A176" s="735"/>
      <c r="B176" s="735"/>
      <c r="C176" s="171"/>
      <c r="D176" s="172"/>
      <c r="E176" s="172"/>
      <c r="F176" s="172"/>
    </row>
    <row r="177" spans="1:6" ht="18" customHeight="1">
      <c r="A177" s="735"/>
      <c r="B177" s="735"/>
      <c r="C177" s="171"/>
      <c r="D177" s="172"/>
      <c r="E177" s="172"/>
      <c r="F177" s="172"/>
    </row>
    <row r="178" spans="1:6" ht="18" customHeight="1">
      <c r="A178" s="735"/>
      <c r="B178" s="735"/>
      <c r="C178" s="171"/>
      <c r="D178" s="172"/>
      <c r="E178" s="172"/>
      <c r="F178" s="172"/>
    </row>
    <row r="179" spans="1:6" ht="18" customHeight="1">
      <c r="A179" s="738"/>
      <c r="B179" s="738"/>
      <c r="C179" s="171"/>
      <c r="D179" s="172"/>
      <c r="E179" s="172"/>
      <c r="F179" s="172"/>
    </row>
    <row r="180" spans="1:6" ht="18" customHeight="1">
      <c r="A180" s="735"/>
      <c r="B180" s="735"/>
      <c r="C180" s="171"/>
      <c r="D180" s="172"/>
      <c r="E180" s="172"/>
      <c r="F180" s="172"/>
    </row>
    <row r="181" spans="1:6" ht="18" customHeight="1">
      <c r="A181" s="735"/>
      <c r="B181" s="735"/>
      <c r="C181" s="171"/>
      <c r="D181" s="172"/>
      <c r="E181" s="172"/>
      <c r="F181" s="172"/>
    </row>
    <row r="182" spans="1:6" ht="18" customHeight="1">
      <c r="A182" s="735"/>
      <c r="B182" s="735"/>
      <c r="C182" s="171"/>
      <c r="D182" s="172"/>
      <c r="E182" s="172"/>
      <c r="F182" s="172"/>
    </row>
    <row r="183" spans="1:6" ht="18" customHeight="1">
      <c r="A183" s="735"/>
      <c r="B183" s="735"/>
      <c r="C183" s="171"/>
      <c r="D183" s="172"/>
      <c r="E183" s="172"/>
      <c r="F183" s="172"/>
    </row>
    <row r="184" spans="1:6" ht="18" customHeight="1">
      <c r="A184" s="736"/>
      <c r="B184" s="736"/>
      <c r="C184" s="171"/>
      <c r="D184" s="172"/>
      <c r="E184" s="172"/>
      <c r="F184" s="172"/>
    </row>
    <row r="185" spans="1:6" ht="18" customHeight="1">
      <c r="A185" s="737"/>
      <c r="B185" s="737"/>
      <c r="C185" s="173"/>
      <c r="D185" s="172"/>
      <c r="E185" s="172"/>
      <c r="F185" s="172"/>
    </row>
    <row r="186" spans="1:6" ht="18" customHeight="1">
      <c r="A186" s="737"/>
      <c r="B186" s="737"/>
      <c r="C186" s="173"/>
      <c r="D186" s="172"/>
      <c r="E186" s="172"/>
      <c r="F186" s="172"/>
    </row>
    <row r="187" spans="1:6" ht="18" customHeight="1">
      <c r="A187" s="737"/>
      <c r="B187" s="737"/>
      <c r="C187" s="173"/>
      <c r="D187" s="172"/>
      <c r="E187" s="172"/>
      <c r="F187" s="172"/>
    </row>
    <row r="188" spans="1:6" ht="18" customHeight="1" thickBot="1">
      <c r="A188" s="172"/>
      <c r="B188" s="172"/>
      <c r="C188" s="172"/>
      <c r="D188" s="172"/>
      <c r="E188" s="172"/>
      <c r="F188" s="172"/>
    </row>
    <row r="189" spans="1:6" ht="20.100000000000001" customHeight="1" thickBot="1">
      <c r="A189" s="724"/>
      <c r="B189" s="725"/>
      <c r="C189" s="725"/>
      <c r="D189" s="725"/>
      <c r="E189" s="725"/>
      <c r="F189" s="726"/>
    </row>
    <row r="190" spans="1:6" ht="22.5" customHeight="1">
      <c r="B190" s="1"/>
      <c r="D190" s="1"/>
    </row>
    <row r="191" spans="1:6" ht="20.25" customHeight="1" thickBot="1">
      <c r="A191" s="727" t="s">
        <v>55</v>
      </c>
      <c r="B191" s="727"/>
      <c r="C191" s="727"/>
      <c r="D191" s="727"/>
      <c r="E191" s="727"/>
      <c r="F191" s="727"/>
    </row>
    <row r="192" spans="1:6" ht="18" customHeight="1" thickTop="1">
      <c r="A192" s="342" t="s">
        <v>1</v>
      </c>
      <c r="B192" s="343" t="s">
        <v>2</v>
      </c>
      <c r="C192" s="728" t="s">
        <v>3</v>
      </c>
      <c r="D192" s="343" t="s">
        <v>1</v>
      </c>
      <c r="E192" s="730" t="s">
        <v>49</v>
      </c>
      <c r="F192" s="730" t="s">
        <v>50</v>
      </c>
    </row>
    <row r="193" spans="1:6" ht="18" customHeight="1" thickBot="1">
      <c r="A193" s="344" t="s">
        <v>5</v>
      </c>
      <c r="B193" s="345" t="s">
        <v>6</v>
      </c>
      <c r="C193" s="729"/>
      <c r="D193" s="345" t="s">
        <v>7</v>
      </c>
      <c r="E193" s="731"/>
      <c r="F193" s="731"/>
    </row>
    <row r="194" spans="1:6" ht="18" customHeight="1" thickTop="1" thickBot="1">
      <c r="A194" s="732"/>
      <c r="B194" s="733"/>
      <c r="C194" s="733"/>
      <c r="D194" s="733"/>
      <c r="E194" s="733"/>
      <c r="F194" s="734"/>
    </row>
    <row r="195" spans="1:6" ht="8.25" customHeight="1" thickTop="1">
      <c r="A195" s="81"/>
      <c r="B195" s="82"/>
      <c r="C195" s="82"/>
      <c r="D195" s="83"/>
      <c r="E195" s="720"/>
      <c r="F195" s="174"/>
    </row>
    <row r="196" spans="1:6" ht="17.100000000000001" customHeight="1">
      <c r="A196" s="84"/>
      <c r="B196" s="85"/>
      <c r="C196" s="85"/>
      <c r="D196" s="86"/>
      <c r="E196" s="721"/>
      <c r="F196" s="175"/>
    </row>
    <row r="197" spans="1:6" ht="17.100000000000001" customHeight="1" thickBot="1">
      <c r="A197" s="87"/>
      <c r="B197" s="88"/>
      <c r="C197" s="88"/>
      <c r="D197" s="89"/>
      <c r="E197" s="722"/>
      <c r="F197" s="176"/>
    </row>
    <row r="198" spans="1:6" ht="17.100000000000001" customHeight="1" thickTop="1">
      <c r="A198" s="90"/>
      <c r="B198" s="91"/>
      <c r="C198" s="91"/>
      <c r="D198" s="92"/>
      <c r="E198" s="721"/>
      <c r="F198" s="177"/>
    </row>
    <row r="199" spans="1:6" ht="17.100000000000001" customHeight="1">
      <c r="A199" s="93"/>
      <c r="B199" s="94"/>
      <c r="C199" s="94"/>
      <c r="D199" s="95"/>
      <c r="E199" s="721"/>
      <c r="F199" s="178"/>
    </row>
    <row r="200" spans="1:6" ht="17.100000000000001" customHeight="1" thickBot="1">
      <c r="A200" s="96"/>
      <c r="B200" s="97"/>
      <c r="C200" s="97"/>
      <c r="D200" s="98"/>
      <c r="E200" s="722"/>
      <c r="F200" s="179"/>
    </row>
    <row r="201" spans="1:6" ht="17.100000000000001" customHeight="1" thickTop="1">
      <c r="A201" s="81"/>
      <c r="B201" s="82"/>
      <c r="C201" s="82"/>
      <c r="D201" s="99"/>
      <c r="E201" s="721"/>
      <c r="F201" s="174"/>
    </row>
    <row r="202" spans="1:6" ht="17.100000000000001" customHeight="1">
      <c r="A202" s="84"/>
      <c r="B202" s="85"/>
      <c r="C202" s="85"/>
      <c r="D202" s="86"/>
      <c r="E202" s="721"/>
      <c r="F202" s="175"/>
    </row>
    <row r="203" spans="1:6" ht="17.100000000000001" customHeight="1" thickBot="1">
      <c r="A203" s="87"/>
      <c r="B203" s="88"/>
      <c r="C203" s="88"/>
      <c r="D203" s="100"/>
      <c r="E203" s="722"/>
      <c r="F203" s="176"/>
    </row>
    <row r="204" spans="1:6" ht="17.100000000000001" customHeight="1" thickTop="1">
      <c r="A204" s="101"/>
      <c r="B204" s="102"/>
      <c r="C204" s="102"/>
      <c r="D204" s="103"/>
      <c r="E204" s="721"/>
      <c r="F204" s="180"/>
    </row>
    <row r="205" spans="1:6" ht="17.100000000000001" customHeight="1">
      <c r="A205" s="104"/>
      <c r="B205" s="105"/>
      <c r="C205" s="105"/>
      <c r="D205" s="106"/>
      <c r="E205" s="721"/>
      <c r="F205" s="181"/>
    </row>
    <row r="206" spans="1:6" ht="17.100000000000001" customHeight="1" thickBot="1">
      <c r="A206" s="107"/>
      <c r="B206" s="108"/>
      <c r="C206" s="108"/>
      <c r="D206" s="109"/>
      <c r="E206" s="722"/>
      <c r="F206" s="182"/>
    </row>
    <row r="207" spans="1:6" ht="17.100000000000001" customHeight="1" thickTop="1">
      <c r="A207" s="81"/>
      <c r="B207" s="82"/>
      <c r="C207" s="82"/>
      <c r="D207" s="83"/>
      <c r="E207" s="720"/>
      <c r="F207" s="174"/>
    </row>
    <row r="208" spans="1:6" ht="17.100000000000001" customHeight="1">
      <c r="A208" s="84"/>
      <c r="B208" s="85"/>
      <c r="C208" s="85"/>
      <c r="D208" s="86"/>
      <c r="E208" s="721"/>
      <c r="F208" s="175"/>
    </row>
    <row r="209" spans="1:6" ht="17.100000000000001" customHeight="1" thickBot="1">
      <c r="A209" s="87"/>
      <c r="B209" s="88"/>
      <c r="C209" s="88"/>
      <c r="D209" s="89"/>
      <c r="E209" s="722"/>
      <c r="F209" s="176"/>
    </row>
    <row r="210" spans="1:6" ht="17.100000000000001" customHeight="1" thickTop="1">
      <c r="A210" s="90"/>
      <c r="B210" s="91"/>
      <c r="C210" s="91"/>
      <c r="D210" s="92"/>
      <c r="E210" s="720"/>
      <c r="F210" s="177"/>
    </row>
    <row r="211" spans="1:6" ht="17.100000000000001" customHeight="1">
      <c r="A211" s="93"/>
      <c r="B211" s="94"/>
      <c r="C211" s="94"/>
      <c r="D211" s="95"/>
      <c r="E211" s="721"/>
      <c r="F211" s="178"/>
    </row>
    <row r="212" spans="1:6" ht="17.100000000000001" customHeight="1" thickBot="1">
      <c r="A212" s="96"/>
      <c r="B212" s="97"/>
      <c r="C212" s="97"/>
      <c r="D212" s="110"/>
      <c r="E212" s="722"/>
      <c r="F212" s="179"/>
    </row>
    <row r="213" spans="1:6" ht="17.100000000000001" customHeight="1" thickTop="1">
      <c r="A213" s="81"/>
      <c r="B213" s="82"/>
      <c r="C213" s="82"/>
      <c r="D213" s="83"/>
      <c r="E213" s="720"/>
      <c r="F213" s="174"/>
    </row>
    <row r="214" spans="1:6" ht="17.100000000000001" customHeight="1">
      <c r="A214" s="84"/>
      <c r="B214" s="85"/>
      <c r="C214" s="85"/>
      <c r="D214" s="86"/>
      <c r="E214" s="721"/>
      <c r="F214" s="175"/>
    </row>
    <row r="215" spans="1:6" ht="17.100000000000001" customHeight="1" thickBot="1">
      <c r="A215" s="87"/>
      <c r="B215" s="88"/>
      <c r="C215" s="88"/>
      <c r="D215" s="89"/>
      <c r="E215" s="722"/>
      <c r="F215" s="176"/>
    </row>
    <row r="216" spans="1:6" ht="17.100000000000001" customHeight="1" thickTop="1">
      <c r="A216" s="101"/>
      <c r="B216" s="102"/>
      <c r="C216" s="102"/>
      <c r="D216" s="111"/>
      <c r="E216" s="720"/>
      <c r="F216" s="180"/>
    </row>
    <row r="217" spans="1:6" ht="17.100000000000001" customHeight="1">
      <c r="A217" s="104"/>
      <c r="B217" s="105"/>
      <c r="C217" s="105"/>
      <c r="D217" s="106"/>
      <c r="E217" s="721"/>
      <c r="F217" s="181"/>
    </row>
    <row r="218" spans="1:6" ht="17.100000000000001" customHeight="1" thickBot="1">
      <c r="A218" s="107"/>
      <c r="B218" s="108"/>
      <c r="C218" s="108"/>
      <c r="D218" s="109"/>
      <c r="E218" s="722"/>
      <c r="F218" s="182"/>
    </row>
    <row r="219" spans="1:6" ht="17.100000000000001" customHeight="1" thickTop="1">
      <c r="A219" s="81"/>
      <c r="B219" s="82"/>
      <c r="C219" s="82"/>
      <c r="D219" s="83"/>
      <c r="E219" s="720"/>
      <c r="F219" s="174"/>
    </row>
    <row r="220" spans="1:6" ht="17.100000000000001" customHeight="1">
      <c r="A220" s="84"/>
      <c r="B220" s="85"/>
      <c r="C220" s="85"/>
      <c r="D220" s="86"/>
      <c r="E220" s="721"/>
      <c r="F220" s="175"/>
    </row>
    <row r="221" spans="1:6" ht="17.100000000000001" customHeight="1" thickBot="1">
      <c r="A221" s="87"/>
      <c r="B221" s="88"/>
      <c r="C221" s="88"/>
      <c r="D221" s="89"/>
      <c r="E221" s="722"/>
      <c r="F221" s="176"/>
    </row>
    <row r="222" spans="1:6" ht="17.100000000000001" customHeight="1" thickTop="1">
      <c r="A222" s="90"/>
      <c r="B222" s="91"/>
      <c r="C222" s="91"/>
      <c r="D222" s="92"/>
      <c r="E222" s="721"/>
      <c r="F222" s="177"/>
    </row>
    <row r="223" spans="1:6" ht="17.100000000000001" customHeight="1">
      <c r="A223" s="93"/>
      <c r="B223" s="94"/>
      <c r="C223" s="94"/>
      <c r="D223" s="95"/>
      <c r="E223" s="721"/>
      <c r="F223" s="178"/>
    </row>
    <row r="224" spans="1:6" ht="17.100000000000001" customHeight="1" thickBot="1">
      <c r="A224" s="96"/>
      <c r="B224" s="97"/>
      <c r="C224" s="97"/>
      <c r="D224" s="98"/>
      <c r="E224" s="722"/>
      <c r="F224" s="179"/>
    </row>
    <row r="225" spans="1:6" ht="17.100000000000001" customHeight="1" thickTop="1">
      <c r="A225" s="81"/>
      <c r="B225" s="82"/>
      <c r="C225" s="82"/>
      <c r="D225" s="99"/>
      <c r="E225" s="721"/>
      <c r="F225" s="174"/>
    </row>
    <row r="226" spans="1:6" ht="17.100000000000001" customHeight="1">
      <c r="A226" s="84"/>
      <c r="B226" s="85"/>
      <c r="C226" s="85"/>
      <c r="D226" s="86"/>
      <c r="E226" s="721"/>
      <c r="F226" s="175"/>
    </row>
    <row r="227" spans="1:6" ht="17.100000000000001" customHeight="1" thickBot="1">
      <c r="A227" s="87"/>
      <c r="B227" s="88"/>
      <c r="C227" s="88"/>
      <c r="D227" s="100"/>
      <c r="E227" s="722"/>
      <c r="F227" s="176"/>
    </row>
    <row r="228" spans="1:6" ht="17.100000000000001" customHeight="1" thickTop="1">
      <c r="A228" s="101"/>
      <c r="B228" s="102"/>
      <c r="C228" s="102"/>
      <c r="D228" s="103"/>
      <c r="E228" s="721"/>
      <c r="F228" s="180"/>
    </row>
    <row r="229" spans="1:6" ht="17.100000000000001" customHeight="1">
      <c r="A229" s="104"/>
      <c r="B229" s="105"/>
      <c r="C229" s="105"/>
      <c r="D229" s="106"/>
      <c r="E229" s="721"/>
      <c r="F229" s="181"/>
    </row>
    <row r="230" spans="1:6" ht="17.100000000000001" customHeight="1" thickBot="1">
      <c r="A230" s="107"/>
      <c r="B230" s="108"/>
      <c r="C230" s="108"/>
      <c r="D230" s="109"/>
      <c r="E230" s="722"/>
      <c r="F230" s="182"/>
    </row>
    <row r="231" spans="1:6" ht="17.100000000000001" customHeight="1" thickTop="1">
      <c r="A231" s="81"/>
      <c r="B231" s="82"/>
      <c r="C231" s="82"/>
      <c r="D231" s="83"/>
      <c r="E231" s="720"/>
      <c r="F231" s="174"/>
    </row>
    <row r="232" spans="1:6" ht="17.100000000000001" customHeight="1">
      <c r="A232" s="84"/>
      <c r="B232" s="85"/>
      <c r="C232" s="85"/>
      <c r="D232" s="86"/>
      <c r="E232" s="721"/>
      <c r="F232" s="175"/>
    </row>
    <row r="233" spans="1:6" ht="17.100000000000001" customHeight="1" thickBot="1">
      <c r="A233" s="87"/>
      <c r="B233" s="88"/>
      <c r="C233" s="88"/>
      <c r="D233" s="89"/>
      <c r="E233" s="722"/>
      <c r="F233" s="176"/>
    </row>
    <row r="234" spans="1:6" ht="17.100000000000001" customHeight="1" thickTop="1">
      <c r="A234" s="90"/>
      <c r="B234" s="91"/>
      <c r="C234" s="91"/>
      <c r="D234" s="92"/>
      <c r="E234" s="720"/>
      <c r="F234" s="177"/>
    </row>
    <row r="235" spans="1:6" ht="17.100000000000001" customHeight="1">
      <c r="A235" s="93"/>
      <c r="B235" s="94"/>
      <c r="C235" s="94"/>
      <c r="D235" s="95"/>
      <c r="E235" s="721"/>
      <c r="F235" s="178"/>
    </row>
    <row r="236" spans="1:6" ht="17.100000000000001" customHeight="1" thickBot="1">
      <c r="A236" s="96"/>
      <c r="B236" s="97"/>
      <c r="C236" s="97"/>
      <c r="D236" s="110"/>
      <c r="E236" s="722"/>
      <c r="F236" s="179"/>
    </row>
    <row r="237" spans="1:6" ht="17.100000000000001" customHeight="1" thickTop="1">
      <c r="A237" s="81"/>
      <c r="B237" s="82"/>
      <c r="C237" s="82"/>
      <c r="D237" s="83"/>
      <c r="E237" s="720"/>
      <c r="F237" s="174"/>
    </row>
    <row r="238" spans="1:6" ht="17.100000000000001" customHeight="1">
      <c r="A238" s="84"/>
      <c r="B238" s="85"/>
      <c r="C238" s="85"/>
      <c r="D238" s="86"/>
      <c r="E238" s="721"/>
      <c r="F238" s="175"/>
    </row>
    <row r="239" spans="1:6" ht="17.100000000000001" customHeight="1" thickBot="1">
      <c r="A239" s="87"/>
      <c r="B239" s="88"/>
      <c r="C239" s="88"/>
      <c r="D239" s="89"/>
      <c r="E239" s="722"/>
      <c r="F239" s="176"/>
    </row>
    <row r="240" spans="1:6" ht="17.100000000000001" customHeight="1" thickTop="1">
      <c r="A240" s="101"/>
      <c r="B240" s="102"/>
      <c r="C240" s="102"/>
      <c r="D240" s="111"/>
      <c r="E240" s="720"/>
      <c r="F240" s="180"/>
    </row>
    <row r="241" spans="1:7" ht="17.100000000000001" customHeight="1">
      <c r="A241" s="104"/>
      <c r="B241" s="105"/>
      <c r="C241" s="105"/>
      <c r="D241" s="106"/>
      <c r="E241" s="721"/>
      <c r="F241" s="181"/>
    </row>
    <row r="242" spans="1:7" ht="17.100000000000001" customHeight="1" thickBot="1">
      <c r="A242" s="107"/>
      <c r="B242" s="108"/>
      <c r="C242" s="108"/>
      <c r="D242" s="109"/>
      <c r="E242" s="722"/>
      <c r="F242" s="182"/>
    </row>
    <row r="243" spans="1:7" ht="17.100000000000001" customHeight="1" thickTop="1"/>
    <row r="244" spans="1:7" ht="22.5" customHeight="1">
      <c r="A244" s="723"/>
      <c r="B244" s="723"/>
      <c r="C244" s="723"/>
      <c r="D244" s="723"/>
      <c r="E244" s="723"/>
      <c r="F244" s="723"/>
    </row>
    <row r="245" spans="1:7" ht="18" customHeight="1">
      <c r="A245" s="19"/>
      <c r="B245" s="413"/>
      <c r="C245" s="19"/>
      <c r="D245" s="413"/>
      <c r="E245" s="19"/>
      <c r="F245" s="19"/>
      <c r="G245" s="19"/>
    </row>
    <row r="246" spans="1:7" ht="18" customHeight="1">
      <c r="A246" s="414"/>
      <c r="B246" s="414"/>
      <c r="C246" s="414"/>
      <c r="D246" s="414"/>
      <c r="E246" s="414"/>
      <c r="F246" s="414"/>
      <c r="G246" s="19"/>
    </row>
    <row r="247" spans="1:7" ht="65.25" customHeight="1">
      <c r="G247" s="19"/>
    </row>
  </sheetData>
  <sheetProtection algorithmName="SHA-512" hashValue="8afuIs5VS0BPLeldmdL00DaAB7Jtwj2+d36nRSlOcGPxVVc4CepWN3hbmJ9rVmMjIZBb752Ahd+Ou6m9KqTYRA==" saltValue="j8+kmsZ9crpgchSQOkw8gA==" spinCount="100000" sheet="1" objects="1" scenarios="1"/>
  <mergeCells count="146">
    <mergeCell ref="B7:B10"/>
    <mergeCell ref="A11:C11"/>
    <mergeCell ref="A12:B12"/>
    <mergeCell ref="E12:F12"/>
    <mergeCell ref="A13:D13"/>
    <mergeCell ref="E13:F13"/>
    <mergeCell ref="A1:A3"/>
    <mergeCell ref="B1:F1"/>
    <mergeCell ref="B2:F2"/>
    <mergeCell ref="B3:F3"/>
    <mergeCell ref="A5:F5"/>
    <mergeCell ref="A6:F6"/>
    <mergeCell ref="A19:D19"/>
    <mergeCell ref="A25:B25"/>
    <mergeCell ref="A26:B26"/>
    <mergeCell ref="C26:E26"/>
    <mergeCell ref="C27:E28"/>
    <mergeCell ref="A30:F30"/>
    <mergeCell ref="D14:F14"/>
    <mergeCell ref="D15:F15"/>
    <mergeCell ref="D16:F16"/>
    <mergeCell ref="D17:F17"/>
    <mergeCell ref="A18:B18"/>
    <mergeCell ref="C18:D18"/>
    <mergeCell ref="E18:F18"/>
    <mergeCell ref="A37:B37"/>
    <mergeCell ref="C37:D37"/>
    <mergeCell ref="A39:F39"/>
    <mergeCell ref="A40:F40"/>
    <mergeCell ref="A41:B41"/>
    <mergeCell ref="C41:D41"/>
    <mergeCell ref="A31:C31"/>
    <mergeCell ref="A32:F32"/>
    <mergeCell ref="A33:F33"/>
    <mergeCell ref="A34:F34"/>
    <mergeCell ref="A35:F35"/>
    <mergeCell ref="A36:B36"/>
    <mergeCell ref="C36:D36"/>
    <mergeCell ref="A47:F47"/>
    <mergeCell ref="E48:E50"/>
    <mergeCell ref="E51:E53"/>
    <mergeCell ref="E54:E56"/>
    <mergeCell ref="E57:E59"/>
    <mergeCell ref="E60:E62"/>
    <mergeCell ref="A42:B42"/>
    <mergeCell ref="C42:D42"/>
    <mergeCell ref="A44:F44"/>
    <mergeCell ref="C45:C46"/>
    <mergeCell ref="E45:E46"/>
    <mergeCell ref="F45:F46"/>
    <mergeCell ref="E89:E91"/>
    <mergeCell ref="A92:F92"/>
    <mergeCell ref="E93:E95"/>
    <mergeCell ref="A96:F96"/>
    <mergeCell ref="E97:E99"/>
    <mergeCell ref="A100:F100"/>
    <mergeCell ref="E63:E65"/>
    <mergeCell ref="E66:E68"/>
    <mergeCell ref="E69:E71"/>
    <mergeCell ref="A72:F72"/>
    <mergeCell ref="A85:F85"/>
    <mergeCell ref="E86:E88"/>
    <mergeCell ref="A106:C106"/>
    <mergeCell ref="D106:F106"/>
    <mergeCell ref="A107:C107"/>
    <mergeCell ref="A108:C108"/>
    <mergeCell ref="E109:F109"/>
    <mergeCell ref="A111:F111"/>
    <mergeCell ref="A101:B101"/>
    <mergeCell ref="D101:F101"/>
    <mergeCell ref="A102:B102"/>
    <mergeCell ref="A103:B103"/>
    <mergeCell ref="D103:F103"/>
    <mergeCell ref="A104:B104"/>
    <mergeCell ref="C135:D135"/>
    <mergeCell ref="E135:F135"/>
    <mergeCell ref="A137:F137"/>
    <mergeCell ref="C139:C140"/>
    <mergeCell ref="E139:E140"/>
    <mergeCell ref="F139:F140"/>
    <mergeCell ref="B112:E112"/>
    <mergeCell ref="C113:D116"/>
    <mergeCell ref="C117:D117"/>
    <mergeCell ref="A133:D133"/>
    <mergeCell ref="C134:D134"/>
    <mergeCell ref="E134:F134"/>
    <mergeCell ref="D155:F155"/>
    <mergeCell ref="A156:B156"/>
    <mergeCell ref="B158:C158"/>
    <mergeCell ref="E158:F158"/>
    <mergeCell ref="A160:B160"/>
    <mergeCell ref="E160:F160"/>
    <mergeCell ref="A148:F148"/>
    <mergeCell ref="D149:F149"/>
    <mergeCell ref="D150:F151"/>
    <mergeCell ref="D152:F152"/>
    <mergeCell ref="D153:F153"/>
    <mergeCell ref="D154:F154"/>
    <mergeCell ref="A169:F169"/>
    <mergeCell ref="D170:F170"/>
    <mergeCell ref="A172:F172"/>
    <mergeCell ref="A173:B173"/>
    <mergeCell ref="C173:F173"/>
    <mergeCell ref="A174:F174"/>
    <mergeCell ref="A162:B162"/>
    <mergeCell ref="A163:B163"/>
    <mergeCell ref="A164:F165"/>
    <mergeCell ref="A166:F166"/>
    <mergeCell ref="A167:F167"/>
    <mergeCell ref="A168:F168"/>
    <mergeCell ref="A182:B182"/>
    <mergeCell ref="A183:B183"/>
    <mergeCell ref="A184:B184"/>
    <mergeCell ref="A185:B185"/>
    <mergeCell ref="A186:B186"/>
    <mergeCell ref="A187:B187"/>
    <mergeCell ref="A175:B175"/>
    <mergeCell ref="A177:B177"/>
    <mergeCell ref="A178:B178"/>
    <mergeCell ref="A179:B179"/>
    <mergeCell ref="A180:B180"/>
    <mergeCell ref="A181:B181"/>
    <mergeCell ref="A176:B176"/>
    <mergeCell ref="E240:E242"/>
    <mergeCell ref="A244:F244"/>
    <mergeCell ref="E210:E212"/>
    <mergeCell ref="E213:E215"/>
    <mergeCell ref="E216:E218"/>
    <mergeCell ref="E219:E221"/>
    <mergeCell ref="E207:E209"/>
    <mergeCell ref="A189:F189"/>
    <mergeCell ref="A191:F191"/>
    <mergeCell ref="C192:C193"/>
    <mergeCell ref="E192:E193"/>
    <mergeCell ref="E222:E224"/>
    <mergeCell ref="E225:E227"/>
    <mergeCell ref="E228:E230"/>
    <mergeCell ref="E231:E233"/>
    <mergeCell ref="E234:E236"/>
    <mergeCell ref="E237:E239"/>
    <mergeCell ref="F192:F193"/>
    <mergeCell ref="A194:F194"/>
    <mergeCell ref="E195:E197"/>
    <mergeCell ref="E198:E200"/>
    <mergeCell ref="E201:E203"/>
    <mergeCell ref="E204:E20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39"/>
  <sheetViews>
    <sheetView showGridLines="0" tabSelected="1" workbookViewId="0">
      <selection activeCell="M8" sqref="M8"/>
    </sheetView>
  </sheetViews>
  <sheetFormatPr baseColWidth="10" defaultRowHeight="15"/>
  <cols>
    <col min="1" max="1" width="12.5703125" customWidth="1"/>
    <col min="2" max="2" width="12.7109375" customWidth="1"/>
    <col min="3" max="3" width="14.85546875" customWidth="1"/>
    <col min="4" max="5" width="11.7109375" customWidth="1"/>
    <col min="6" max="6" width="12.7109375" customWidth="1"/>
    <col min="8" max="8" width="11.85546875" bestFit="1" customWidth="1"/>
    <col min="9" max="9" width="10.7109375" customWidth="1"/>
    <col min="10" max="10" width="16.140625" customWidth="1"/>
    <col min="11" max="11" width="13.140625" customWidth="1"/>
  </cols>
  <sheetData>
    <row r="1" spans="1:13" ht="18.75">
      <c r="A1" s="691" t="s">
        <v>157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M1" s="1"/>
    </row>
    <row r="2" spans="1:13" ht="15.75">
      <c r="A2" s="870" t="s">
        <v>85</v>
      </c>
      <c r="B2" s="871"/>
      <c r="C2" s="694"/>
      <c r="D2" s="694"/>
      <c r="E2" s="695"/>
      <c r="F2" s="696" t="s">
        <v>86</v>
      </c>
      <c r="G2" s="697"/>
      <c r="H2" s="698"/>
      <c r="I2" s="69"/>
      <c r="J2" s="699" t="s">
        <v>87</v>
      </c>
      <c r="K2" s="700"/>
      <c r="M2" s="1"/>
    </row>
    <row r="3" spans="1:13" ht="15.75" customHeight="1">
      <c r="A3" s="869" t="s">
        <v>124</v>
      </c>
      <c r="B3" s="862"/>
      <c r="C3" s="664"/>
      <c r="D3" s="664"/>
      <c r="E3" s="665"/>
      <c r="F3" s="688"/>
      <c r="G3" s="689"/>
      <c r="H3" s="690"/>
      <c r="I3" s="208"/>
      <c r="J3" s="207"/>
      <c r="K3" s="61">
        <f>SUM(I2)</f>
        <v>0</v>
      </c>
      <c r="M3" s="1"/>
    </row>
    <row r="4" spans="1:13" ht="15.75">
      <c r="A4" s="869" t="s">
        <v>142</v>
      </c>
      <c r="B4" s="862"/>
      <c r="C4" s="664"/>
      <c r="D4" s="664"/>
      <c r="E4" s="665"/>
      <c r="F4" s="203"/>
      <c r="G4" s="204"/>
      <c r="H4" s="205"/>
      <c r="I4" s="208"/>
      <c r="J4" s="209"/>
      <c r="K4" s="210"/>
      <c r="M4" s="1"/>
    </row>
    <row r="5" spans="1:13" ht="15.75">
      <c r="A5" s="869" t="s">
        <v>143</v>
      </c>
      <c r="B5" s="862"/>
      <c r="C5" s="664"/>
      <c r="D5" s="664"/>
      <c r="E5" s="665"/>
      <c r="F5" s="203"/>
      <c r="G5" s="204"/>
      <c r="H5" s="205"/>
      <c r="I5" s="208"/>
      <c r="J5" s="209"/>
      <c r="K5" s="210"/>
      <c r="M5" s="1"/>
    </row>
    <row r="6" spans="1:13" ht="15.75">
      <c r="A6" s="862" t="s">
        <v>88</v>
      </c>
      <c r="B6" s="863"/>
      <c r="C6" s="664"/>
      <c r="D6" s="664"/>
      <c r="E6" s="665"/>
      <c r="F6" s="688" t="s">
        <v>122</v>
      </c>
      <c r="G6" s="689"/>
      <c r="H6" s="690"/>
      <c r="I6" s="70"/>
      <c r="J6" s="190">
        <f>F12*G12</f>
        <v>0</v>
      </c>
      <c r="K6" s="64">
        <f>SUM(I6*J6)</f>
        <v>0</v>
      </c>
      <c r="M6" s="1"/>
    </row>
    <row r="7" spans="1:13" ht="15.75">
      <c r="A7" s="862" t="s">
        <v>67</v>
      </c>
      <c r="B7" s="863"/>
      <c r="C7" s="664"/>
      <c r="D7" s="664"/>
      <c r="E7" s="665"/>
      <c r="F7" s="688" t="s">
        <v>158</v>
      </c>
      <c r="G7" s="689"/>
      <c r="H7" s="690"/>
      <c r="I7" s="191">
        <f>ROUNDUP($I$6/2,0)</f>
        <v>0</v>
      </c>
      <c r="J7" s="211" t="s">
        <v>41</v>
      </c>
      <c r="K7" s="63">
        <f>SUM(K3:K6)</f>
        <v>0</v>
      </c>
      <c r="M7" s="1"/>
    </row>
    <row r="8" spans="1:13" ht="15.75">
      <c r="A8" s="864" t="s">
        <v>128</v>
      </c>
      <c r="B8" s="865"/>
      <c r="C8" s="671"/>
      <c r="D8" s="671"/>
      <c r="E8" s="672"/>
      <c r="F8" s="673"/>
      <c r="G8" s="674"/>
      <c r="H8" s="675"/>
      <c r="I8" s="528"/>
      <c r="J8" s="213"/>
      <c r="K8" s="213"/>
      <c r="M8" s="1"/>
    </row>
    <row r="9" spans="1:13">
      <c r="A9" s="214"/>
      <c r="B9" s="215"/>
      <c r="C9" s="215"/>
      <c r="D9" s="215"/>
      <c r="E9" s="216"/>
      <c r="F9" s="216"/>
      <c r="G9" s="217"/>
      <c r="H9" s="218"/>
      <c r="I9" s="215"/>
      <c r="J9" s="215"/>
      <c r="K9" s="215"/>
      <c r="M9" s="1"/>
    </row>
    <row r="10" spans="1:13" ht="18.75">
      <c r="A10" s="691" t="s">
        <v>165</v>
      </c>
      <c r="B10" s="691"/>
      <c r="C10" s="691"/>
      <c r="D10" s="691"/>
      <c r="E10" s="691"/>
      <c r="F10" s="691"/>
      <c r="G10" s="691"/>
      <c r="H10" s="639"/>
      <c r="I10" s="639"/>
      <c r="J10" s="639"/>
      <c r="K10" s="215"/>
      <c r="M10" s="1"/>
    </row>
    <row r="11" spans="1:13">
      <c r="A11" s="224"/>
      <c r="B11" s="216"/>
      <c r="C11" s="216"/>
      <c r="D11" s="416"/>
      <c r="E11" s="577"/>
      <c r="F11" s="222" t="s">
        <v>169</v>
      </c>
      <c r="G11" s="223" t="s">
        <v>89</v>
      </c>
      <c r="H11" s="224"/>
      <c r="I11" s="216"/>
      <c r="J11" s="216"/>
      <c r="K11" s="215"/>
      <c r="M11" s="1"/>
    </row>
    <row r="12" spans="1:13" ht="15.75">
      <c r="A12" s="676" t="s">
        <v>153</v>
      </c>
      <c r="B12" s="677"/>
      <c r="C12" s="677"/>
      <c r="D12" s="677"/>
      <c r="E12" s="678"/>
      <c r="F12" s="225"/>
      <c r="G12" s="226">
        <f>IF(ISNUMBER(C6),6,0)+IF(ISNUMBER(C3),8,0)+IF(ISNUMBER(C4),8,0)+IF(ISNUMBER(C5),8,0)</f>
        <v>0</v>
      </c>
      <c r="H12" s="28">
        <f>SUM(F12*G12*I6)</f>
        <v>0</v>
      </c>
      <c r="I12" s="215"/>
      <c r="J12" s="215"/>
      <c r="K12" s="215"/>
      <c r="M12" s="1"/>
    </row>
    <row r="13" spans="1:13" ht="15.75">
      <c r="A13" s="679" t="s">
        <v>90</v>
      </c>
      <c r="B13" s="680"/>
      <c r="C13" s="680"/>
      <c r="D13" s="680"/>
      <c r="E13" s="680"/>
      <c r="F13" s="680"/>
      <c r="G13" s="681"/>
      <c r="H13" s="28">
        <f>SUM(I2)</f>
        <v>0</v>
      </c>
      <c r="I13" s="215"/>
      <c r="J13" s="229"/>
      <c r="K13" s="215"/>
      <c r="M13" s="1"/>
    </row>
    <row r="14" spans="1:13" ht="15.75">
      <c r="A14" s="682" t="s">
        <v>91</v>
      </c>
      <c r="B14" s="683"/>
      <c r="C14" s="683"/>
      <c r="D14" s="683"/>
      <c r="E14" s="683"/>
      <c r="F14" s="683"/>
      <c r="G14" s="684"/>
      <c r="H14" s="29">
        <f>SUM(H12:H13)</f>
        <v>0</v>
      </c>
      <c r="I14" s="230"/>
      <c r="J14" s="231"/>
      <c r="K14" s="215"/>
      <c r="M14" s="1"/>
    </row>
    <row r="15" spans="1:13" ht="15.75">
      <c r="A15" s="866" t="s">
        <v>129</v>
      </c>
      <c r="B15" s="867"/>
      <c r="C15" s="867"/>
      <c r="D15" s="867"/>
      <c r="E15" s="867"/>
      <c r="F15" s="868"/>
      <c r="G15" s="268">
        <v>0.25</v>
      </c>
      <c r="H15" s="30">
        <f>SUM(H14*G15)</f>
        <v>0</v>
      </c>
      <c r="I15" s="230"/>
      <c r="J15" s="231"/>
      <c r="K15" s="215"/>
      <c r="M15" s="1"/>
    </row>
    <row r="16" spans="1:13" ht="15.75">
      <c r="A16" s="659" t="s">
        <v>135</v>
      </c>
      <c r="B16" s="660"/>
      <c r="C16" s="660"/>
      <c r="D16" s="660"/>
      <c r="E16" s="660"/>
      <c r="F16" s="661"/>
      <c r="G16" s="371">
        <v>0.6</v>
      </c>
      <c r="H16" s="29">
        <f>SUM(H15*G16)</f>
        <v>0</v>
      </c>
      <c r="I16" s="230"/>
      <c r="J16" s="231"/>
      <c r="K16" s="215"/>
      <c r="M16" s="1"/>
    </row>
    <row r="17" spans="1:13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1:13" ht="15.75">
      <c r="A18" s="216"/>
      <c r="B18" s="216"/>
      <c r="C18" s="216"/>
      <c r="D18" s="216"/>
      <c r="E18" s="216"/>
      <c r="F18" s="216"/>
      <c r="G18" s="202"/>
      <c r="H18" s="236"/>
      <c r="I18" s="230"/>
      <c r="J18" s="231"/>
      <c r="K18" s="215"/>
      <c r="L18" s="23"/>
      <c r="M18" s="1"/>
    </row>
    <row r="19" spans="1:13" ht="18.7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15"/>
      <c r="M19" s="1"/>
    </row>
    <row r="20" spans="1:13" ht="18.75">
      <c r="A20" s="639" t="s">
        <v>130</v>
      </c>
      <c r="B20" s="639"/>
      <c r="C20" s="639"/>
      <c r="D20" s="639"/>
      <c r="E20" s="639"/>
      <c r="F20" s="639"/>
      <c r="G20" s="639"/>
      <c r="H20" s="639"/>
      <c r="I20" s="639"/>
      <c r="J20" s="639"/>
      <c r="K20" s="215"/>
      <c r="M20" s="1"/>
    </row>
    <row r="21" spans="1:13">
      <c r="A21" s="215"/>
      <c r="B21" s="640" t="s">
        <v>91</v>
      </c>
      <c r="C21" s="641"/>
      <c r="D21" s="642"/>
      <c r="E21" s="189">
        <f>SUM(K7)</f>
        <v>0</v>
      </c>
      <c r="F21" s="419"/>
      <c r="G21" s="857"/>
      <c r="H21" s="858"/>
      <c r="I21" s="858"/>
      <c r="J21" s="858"/>
      <c r="K21" s="578"/>
      <c r="M21" s="1"/>
    </row>
    <row r="22" spans="1:13" ht="45">
      <c r="A22" s="239"/>
      <c r="B22" s="240" t="s">
        <v>125</v>
      </c>
      <c r="C22" s="240" t="s">
        <v>92</v>
      </c>
      <c r="D22" s="241" t="s">
        <v>93</v>
      </c>
      <c r="E22" s="242" t="s">
        <v>94</v>
      </c>
      <c r="F22" s="264" t="s">
        <v>46</v>
      </c>
      <c r="G22" s="244"/>
      <c r="H22" s="245"/>
      <c r="I22" s="245"/>
      <c r="J22" s="245"/>
      <c r="K22" s="246"/>
      <c r="M22" s="1"/>
    </row>
    <row r="23" spans="1:13">
      <c r="A23" s="579" t="s">
        <v>131</v>
      </c>
      <c r="B23" s="580">
        <f>ROUNDDOWN($I$6/2,0)</f>
        <v>0</v>
      </c>
      <c r="C23" s="581">
        <v>0</v>
      </c>
      <c r="D23" s="582">
        <f>SUM(B23*C23)</f>
        <v>0</v>
      </c>
      <c r="E23" s="583">
        <f>SUM(E21)</f>
        <v>0</v>
      </c>
      <c r="F23" s="584">
        <f>SUM(D23)</f>
        <v>0</v>
      </c>
      <c r="G23" s="253"/>
      <c r="H23" s="245"/>
      <c r="I23" s="245"/>
      <c r="J23" s="245"/>
      <c r="K23" s="246"/>
      <c r="M23" s="1"/>
    </row>
    <row r="24" spans="1:13">
      <c r="A24" s="542" t="s">
        <v>114</v>
      </c>
      <c r="B24" s="543">
        <f>ROUNDDOWN(I7/2,0)</f>
        <v>0</v>
      </c>
      <c r="C24" s="549">
        <v>0</v>
      </c>
      <c r="D24" s="585">
        <f t="shared" ref="D24:D32" si="0">SUM(B24*C24)</f>
        <v>0</v>
      </c>
      <c r="E24" s="546">
        <f>SUM(E23-D24)</f>
        <v>0</v>
      </c>
      <c r="F24" s="586">
        <f t="shared" ref="F24:F33" si="1">SUM(F23+C24)</f>
        <v>0</v>
      </c>
      <c r="G24" s="587">
        <f>IF(ISEVEN(B23),B23/2,(B23+1)/2)</f>
        <v>0</v>
      </c>
      <c r="H24" s="246"/>
      <c r="I24" s="246"/>
      <c r="J24" s="245"/>
      <c r="K24" s="246"/>
      <c r="M24" s="1"/>
    </row>
    <row r="25" spans="1:13">
      <c r="A25" s="542" t="s">
        <v>166</v>
      </c>
      <c r="B25" s="543">
        <f>ROUNDDOWN(G24/2,0)</f>
        <v>0</v>
      </c>
      <c r="C25" s="549">
        <v>0</v>
      </c>
      <c r="D25" s="585">
        <f t="shared" si="0"/>
        <v>0</v>
      </c>
      <c r="E25" s="546">
        <f>SUM(E24-D25)</f>
        <v>0</v>
      </c>
      <c r="F25" s="586">
        <f t="shared" si="1"/>
        <v>0</v>
      </c>
      <c r="G25" s="588">
        <f>IF(ISEVEN(I7),(B24/2),(B24+1)/2)</f>
        <v>0</v>
      </c>
      <c r="H25" s="246"/>
      <c r="I25" s="246"/>
      <c r="J25" s="245"/>
      <c r="K25" s="246"/>
      <c r="M25" s="1"/>
    </row>
    <row r="26" spans="1:13" ht="15" customHeight="1">
      <c r="A26" s="542" t="s">
        <v>96</v>
      </c>
      <c r="B26" s="543">
        <f>IF(G26&gt;=128,G26-128,IF(G26&gt;=64,G26-"64",IF(G26&gt;=32,G26-"32",IF(G26&gt;=16,G26-"16",IF(G26&gt;=8,G26-8,0)))))</f>
        <v>0</v>
      </c>
      <c r="C26" s="549">
        <v>90</v>
      </c>
      <c r="D26" s="585">
        <f t="shared" si="0"/>
        <v>0</v>
      </c>
      <c r="E26" s="546">
        <f>SUM(E25-D26)</f>
        <v>0</v>
      </c>
      <c r="F26" s="586">
        <f t="shared" si="1"/>
        <v>90</v>
      </c>
      <c r="G26" s="589">
        <f>ROUNDUP(G25,0)</f>
        <v>0</v>
      </c>
      <c r="H26" s="261"/>
      <c r="I26" s="262"/>
      <c r="J26" s="238"/>
      <c r="K26" s="238"/>
      <c r="M26" s="1"/>
    </row>
    <row r="27" spans="1:13" ht="15" customHeight="1">
      <c r="A27" s="542" t="s">
        <v>97</v>
      </c>
      <c r="B27" s="543">
        <f>IF(G26-B26=127,128/2,0)</f>
        <v>0</v>
      </c>
      <c r="C27" s="549">
        <v>0</v>
      </c>
      <c r="D27" s="585">
        <f t="shared" si="0"/>
        <v>0</v>
      </c>
      <c r="E27" s="546">
        <f t="shared" ref="E27:E32" si="2">SUM(E26-D27)</f>
        <v>0</v>
      </c>
      <c r="F27" s="586">
        <f t="shared" si="1"/>
        <v>90</v>
      </c>
      <c r="G27" s="261"/>
      <c r="H27" s="261"/>
      <c r="I27" s="262"/>
      <c r="J27" s="238"/>
      <c r="K27" s="238"/>
      <c r="M27" s="1"/>
    </row>
    <row r="28" spans="1:13">
      <c r="A28" s="542" t="s">
        <v>98</v>
      </c>
      <c r="B28" s="543">
        <f>IF(G26-B26=64,32,IF(B27=64,B27/2,0))</f>
        <v>0</v>
      </c>
      <c r="C28" s="549">
        <v>0</v>
      </c>
      <c r="D28" s="585">
        <f t="shared" si="0"/>
        <v>0</v>
      </c>
      <c r="E28" s="546">
        <f t="shared" si="2"/>
        <v>0</v>
      </c>
      <c r="F28" s="586">
        <f t="shared" si="1"/>
        <v>90</v>
      </c>
      <c r="G28" s="238"/>
      <c r="H28" s="238"/>
      <c r="I28" s="238"/>
      <c r="J28" s="238"/>
      <c r="K28" s="238"/>
      <c r="M28" s="1"/>
    </row>
    <row r="29" spans="1:13">
      <c r="A29" s="557" t="s">
        <v>99</v>
      </c>
      <c r="B29" s="543">
        <f>IF(G26-B26=32,16,IF(B28=32,B28/2,0))</f>
        <v>0</v>
      </c>
      <c r="C29" s="549">
        <v>0</v>
      </c>
      <c r="D29" s="585">
        <f t="shared" si="0"/>
        <v>0</v>
      </c>
      <c r="E29" s="546">
        <f t="shared" si="2"/>
        <v>0</v>
      </c>
      <c r="F29" s="586">
        <f t="shared" si="1"/>
        <v>90</v>
      </c>
      <c r="G29" s="238"/>
      <c r="H29" s="238"/>
      <c r="I29" s="238"/>
      <c r="J29" s="238"/>
      <c r="K29" s="238"/>
      <c r="M29" s="1"/>
    </row>
    <row r="30" spans="1:13">
      <c r="A30" s="557" t="s">
        <v>100</v>
      </c>
      <c r="B30" s="558">
        <f>IF(G26-B26=16,8,IF(B29=16,B29/2,0))</f>
        <v>0</v>
      </c>
      <c r="C30" s="559">
        <v>210</v>
      </c>
      <c r="D30" s="585">
        <f t="shared" si="0"/>
        <v>0</v>
      </c>
      <c r="E30" s="546">
        <f t="shared" si="2"/>
        <v>0</v>
      </c>
      <c r="F30" s="586">
        <f t="shared" si="1"/>
        <v>300</v>
      </c>
      <c r="G30" s="244"/>
      <c r="H30" s="245"/>
      <c r="I30" s="245"/>
      <c r="J30" s="245"/>
      <c r="K30" s="246"/>
      <c r="M30" s="1"/>
    </row>
    <row r="31" spans="1:13">
      <c r="A31" s="557" t="s">
        <v>126</v>
      </c>
      <c r="B31" s="558">
        <f>IF(G26-B26=8,4,IF(B30=8,B30/2,0))</f>
        <v>0</v>
      </c>
      <c r="C31" s="549">
        <v>0</v>
      </c>
      <c r="D31" s="585">
        <f t="shared" si="0"/>
        <v>0</v>
      </c>
      <c r="E31" s="546">
        <f t="shared" si="2"/>
        <v>0</v>
      </c>
      <c r="F31" s="586">
        <f t="shared" si="1"/>
        <v>300</v>
      </c>
      <c r="G31" s="244"/>
      <c r="H31" s="245"/>
      <c r="I31" s="245"/>
      <c r="J31" s="245"/>
      <c r="K31" s="246"/>
      <c r="M31" s="1"/>
    </row>
    <row r="32" spans="1:13">
      <c r="A32" s="557" t="s">
        <v>132</v>
      </c>
      <c r="B32" s="558">
        <v>2</v>
      </c>
      <c r="C32" s="549">
        <v>0</v>
      </c>
      <c r="D32" s="585">
        <f t="shared" si="0"/>
        <v>0</v>
      </c>
      <c r="E32" s="546">
        <f t="shared" si="2"/>
        <v>0</v>
      </c>
      <c r="F32" s="586">
        <f t="shared" si="1"/>
        <v>300</v>
      </c>
      <c r="G32" s="643"/>
      <c r="H32" s="643"/>
      <c r="I32" s="265"/>
      <c r="J32" s="266"/>
      <c r="K32" s="267"/>
      <c r="M32" s="1"/>
    </row>
    <row r="33" spans="1:13" ht="15" customHeight="1">
      <c r="A33" s="590" t="s">
        <v>84</v>
      </c>
      <c r="B33" s="591">
        <v>1</v>
      </c>
      <c r="C33" s="592">
        <f>SUM(E32)</f>
        <v>0</v>
      </c>
      <c r="D33" s="271">
        <f>SUM(B33*C33)</f>
        <v>0</v>
      </c>
      <c r="E33" s="272">
        <f>SUM(E32-D33)</f>
        <v>0</v>
      </c>
      <c r="F33" s="593">
        <f t="shared" si="1"/>
        <v>300</v>
      </c>
      <c r="G33" s="594"/>
      <c r="H33" s="433"/>
      <c r="I33" s="434"/>
      <c r="J33" s="238"/>
      <c r="K33" s="435"/>
      <c r="M33" s="1"/>
    </row>
    <row r="34" spans="1:13" ht="15" customHeight="1">
      <c r="A34" s="436"/>
      <c r="B34" s="437"/>
      <c r="C34" s="595">
        <f>SUM(C23:C33)</f>
        <v>300</v>
      </c>
      <c r="D34" s="273">
        <f>SUM(D22:D33)</f>
        <v>0</v>
      </c>
      <c r="E34" s="439"/>
      <c r="F34" s="596"/>
      <c r="G34" s="597"/>
      <c r="H34" s="597"/>
      <c r="I34" s="598"/>
      <c r="J34" s="202"/>
      <c r="K34" s="284"/>
      <c r="M34" s="1"/>
    </row>
    <row r="35" spans="1:13" ht="15.75">
      <c r="A35" s="599"/>
      <c r="B35" s="600"/>
      <c r="C35" s="601">
        <f>SUM(C23:C32)</f>
        <v>300</v>
      </c>
      <c r="D35" s="442"/>
      <c r="E35" s="274"/>
      <c r="F35" s="275"/>
      <c r="G35" s="859" t="s">
        <v>145</v>
      </c>
      <c r="H35" s="860"/>
      <c r="I35" s="192">
        <f>SUM(F33)</f>
        <v>300</v>
      </c>
      <c r="J35" s="602" t="s">
        <v>161</v>
      </c>
      <c r="K35" s="193">
        <f>SUM(H15)</f>
        <v>0</v>
      </c>
      <c r="M35" s="1"/>
    </row>
    <row r="36" spans="1:13" ht="15.75">
      <c r="A36" s="603" t="s">
        <v>102</v>
      </c>
      <c r="B36" s="861" t="str">
        <f>IF(F12=3,"TRIPLETTES : 3 chèques de : ",IF(F12=2,"DOUBLETTES : 2 chèques de : ",IF(F12=1,"TETE A TETE : 1 chèque de : ","")))</f>
        <v/>
      </c>
      <c r="C36" s="861"/>
      <c r="D36" s="277">
        <f>IF(F12=3,(C32+C33)/3,IF(F12=2,(C32+C33)/2,IF(F12=1,(C32+C33)/1,0)))</f>
        <v>0</v>
      </c>
      <c r="E36" s="274"/>
      <c r="F36" s="278">
        <f>IF(F33&lt;0.25*D34,0,1)</f>
        <v>1</v>
      </c>
      <c r="G36" s="279" t="s">
        <v>84</v>
      </c>
      <c r="H36" s="280">
        <f>SUM(F33)</f>
        <v>300</v>
      </c>
      <c r="I36" s="281" t="e">
        <f>SUM(F33/K7)</f>
        <v>#DIV/0!</v>
      </c>
      <c r="J36" s="637" t="str">
        <f>IF(F36=0,"Répartition correcte","Répartition incorrecte")</f>
        <v>Répartition incorrecte</v>
      </c>
      <c r="K36" s="637"/>
      <c r="M36" s="1"/>
    </row>
    <row r="37" spans="1:13" ht="18.75">
      <c r="A37" s="604" t="s">
        <v>103</v>
      </c>
      <c r="B37" s="856" t="str">
        <f>IF(F12=3,"TRIPLETTES : 3 chèques de : ",IF(F12=2,"DOUBLETTES : 2 chèques de : ",IF(F12=1,"TETE A TETE : 1 chèque de : ","")))</f>
        <v/>
      </c>
      <c r="C37" s="856"/>
      <c r="D37" s="283">
        <f>IF(F12=3,(C32)/3,IF(F12=2,(C32)/2,IF(F12=1,(C32)/1,0)))</f>
        <v>0</v>
      </c>
      <c r="E37" s="284"/>
      <c r="F37" s="278">
        <f>IF(H37&gt;=0.6*H36,0,1)</f>
        <v>0</v>
      </c>
      <c r="G37" s="285" t="s">
        <v>127</v>
      </c>
      <c r="H37" s="286">
        <f>SUM(F32)</f>
        <v>300</v>
      </c>
      <c r="I37" s="287">
        <f>SUM(H37/H36)</f>
        <v>1</v>
      </c>
      <c r="J37" s="637" t="str">
        <f>IF(F37=0,"Répartition correcte","Répartition incorrecte")</f>
        <v>Répartition correcte</v>
      </c>
      <c r="K37" s="637"/>
      <c r="M37" s="1"/>
    </row>
    <row r="38" spans="1:1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sheetProtection algorithmName="SHA-512" hashValue="4lqjMcG75fFkG41WvkXF2T4RbjXJsMfgsnwxjsMP7TAvn6kcbfVBnVrXHvvp+JoZvIIzhI4EKsXQnCYIK2/IsQ==" saltValue="8qdNGsAkygWY0rjhG1Wu7w==" spinCount="100000" sheet="1"/>
  <mergeCells count="36">
    <mergeCell ref="A3:B3"/>
    <mergeCell ref="C3:E3"/>
    <mergeCell ref="F3:H3"/>
    <mergeCell ref="A1:K1"/>
    <mergeCell ref="A2:B2"/>
    <mergeCell ref="C2:E2"/>
    <mergeCell ref="F2:H2"/>
    <mergeCell ref="J2:K2"/>
    <mergeCell ref="A4:B4"/>
    <mergeCell ref="C4:E4"/>
    <mergeCell ref="A5:B5"/>
    <mergeCell ref="C5:E5"/>
    <mergeCell ref="A6:B6"/>
    <mergeCell ref="C6:E6"/>
    <mergeCell ref="A16:F16"/>
    <mergeCell ref="F6:H6"/>
    <mergeCell ref="A7:B7"/>
    <mergeCell ref="C7:E7"/>
    <mergeCell ref="F7:H7"/>
    <mergeCell ref="A8:B8"/>
    <mergeCell ref="C8:E8"/>
    <mergeCell ref="F8:H8"/>
    <mergeCell ref="A10:J10"/>
    <mergeCell ref="A12:E12"/>
    <mergeCell ref="A13:G13"/>
    <mergeCell ref="A14:G14"/>
    <mergeCell ref="A15:F15"/>
    <mergeCell ref="J36:K36"/>
    <mergeCell ref="B37:C37"/>
    <mergeCell ref="J37:K37"/>
    <mergeCell ref="A20:J20"/>
    <mergeCell ref="B21:D21"/>
    <mergeCell ref="G21:J21"/>
    <mergeCell ref="G32:H32"/>
    <mergeCell ref="G35:H35"/>
    <mergeCell ref="B36:C36"/>
  </mergeCells>
  <conditionalFormatting sqref="I35">
    <cfRule type="cellIs" dxfId="117" priority="27" operator="greaterThan">
      <formula>"K29"</formula>
    </cfRule>
  </conditionalFormatting>
  <conditionalFormatting sqref="H36">
    <cfRule type="cellIs" dxfId="116" priority="29" operator="greaterThanOrEqual">
      <formula>"H13"</formula>
    </cfRule>
    <cfRule type="cellIs" dxfId="115" priority="30" operator="greaterThan">
      <formula>"K29"</formula>
    </cfRule>
    <cfRule type="cellIs" dxfId="114" priority="31" operator="greaterThan">
      <formula>"K29"</formula>
    </cfRule>
    <cfRule type="cellIs" dxfId="113" priority="33" operator="greaterThan">
      <formula>"25%*D31"</formula>
    </cfRule>
  </conditionalFormatting>
  <conditionalFormatting sqref="I33">
    <cfRule type="cellIs" dxfId="112" priority="32" operator="greaterThan">
      <formula>"K29"</formula>
    </cfRule>
  </conditionalFormatting>
  <conditionalFormatting sqref="I34">
    <cfRule type="cellIs" dxfId="111" priority="28" operator="greaterThan">
      <formula>"K29"</formula>
    </cfRule>
  </conditionalFormatting>
  <conditionalFormatting sqref="J36:K36">
    <cfRule type="containsText" dxfId="110" priority="23" stopIfTrue="1" operator="containsText" text="Répartition incorrecte">
      <formula>NOT(ISERROR(SEARCH("Répartition incorrecte",J36)))</formula>
    </cfRule>
    <cfRule type="containsText" dxfId="109" priority="26" stopIfTrue="1" operator="containsText" text="Répartition correcte">
      <formula>NOT(ISERROR(SEARCH("Répartition correcte",J36)))</formula>
    </cfRule>
  </conditionalFormatting>
  <conditionalFormatting sqref="J37:K37">
    <cfRule type="containsText" dxfId="108" priority="22" stopIfTrue="1" operator="containsText" text="Répartition incorrecte">
      <formula>NOT(ISERROR(SEARCH("Répartition incorrecte",J37)))</formula>
    </cfRule>
    <cfRule type="containsText" dxfId="107" priority="24" stopIfTrue="1" operator="containsText" text="Répartition correcte">
      <formula>NOT(ISERROR(SEARCH("Répartition correcte",J37)))</formula>
    </cfRule>
    <cfRule type="containsText" dxfId="106" priority="25" stopIfTrue="1" operator="containsText" text="répartiton correcte">
      <formula>NOT(ISERROR(SEARCH("répartiton correcte",J37)))</formula>
    </cfRule>
  </conditionalFormatting>
  <conditionalFormatting sqref="I36">
    <cfRule type="cellIs" dxfId="105" priority="20" stopIfTrue="1" operator="greaterThan">
      <formula>0.2499</formula>
    </cfRule>
    <cfRule type="cellIs" dxfId="104" priority="21" stopIfTrue="1" operator="lessThan">
      <formula>"25,00%"</formula>
    </cfRule>
  </conditionalFormatting>
  <conditionalFormatting sqref="I37">
    <cfRule type="cellIs" dxfId="103" priority="14" stopIfTrue="1" operator="lessThan">
      <formula>0.6</formula>
    </cfRule>
    <cfRule type="cellIs" dxfId="102" priority="15" stopIfTrue="1" operator="greaterThan">
      <formula>0.6</formula>
    </cfRule>
    <cfRule type="cellIs" dxfId="101" priority="16" stopIfTrue="1" operator="lessThan">
      <formula>0.6</formula>
    </cfRule>
    <cfRule type="cellIs" dxfId="100" priority="17" stopIfTrue="1" operator="greaterThan">
      <formula>"59,99%"</formula>
    </cfRule>
    <cfRule type="cellIs" dxfId="99" priority="18" stopIfTrue="1" operator="greaterThan">
      <formula>"59,99%"</formula>
    </cfRule>
    <cfRule type="cellIs" dxfId="98" priority="19" stopIfTrue="1" operator="lessThan">
      <formula>"60,00%"</formula>
    </cfRule>
  </conditionalFormatting>
  <conditionalFormatting sqref="C2:E2">
    <cfRule type="cellIs" dxfId="97" priority="13" stopIfTrue="1" operator="between">
      <formula>"A"</formula>
      <formula>"Z"</formula>
    </cfRule>
  </conditionalFormatting>
  <conditionalFormatting sqref="C3:E3">
    <cfRule type="cellIs" dxfId="96" priority="12" stopIfTrue="1" operator="greaterThan">
      <formula>0</formula>
    </cfRule>
  </conditionalFormatting>
  <conditionalFormatting sqref="C4:E4">
    <cfRule type="cellIs" dxfId="95" priority="11" stopIfTrue="1" operator="greaterThan">
      <formula>0</formula>
    </cfRule>
  </conditionalFormatting>
  <conditionalFormatting sqref="C5:E5">
    <cfRule type="cellIs" dxfId="94" priority="10" stopIfTrue="1" operator="greaterThan">
      <formula>0</formula>
    </cfRule>
  </conditionalFormatting>
  <conditionalFormatting sqref="C6:E6">
    <cfRule type="cellIs" dxfId="93" priority="9" stopIfTrue="1" operator="greaterThan">
      <formula>0</formula>
    </cfRule>
  </conditionalFormatting>
  <conditionalFormatting sqref="C7:E7">
    <cfRule type="cellIs" dxfId="92" priority="7" stopIfTrue="1" operator="between">
      <formula>"A"</formula>
      <formula>"Z"</formula>
    </cfRule>
    <cfRule type="cellIs" dxfId="91" priority="8" stopIfTrue="1" operator="between">
      <formula>"A"</formula>
      <formula>"Z"</formula>
    </cfRule>
  </conditionalFormatting>
  <conditionalFormatting sqref="C8:E8">
    <cfRule type="cellIs" dxfId="90" priority="6" stopIfTrue="1" operator="between">
      <formula>"A"</formula>
      <formula>"Z"</formula>
    </cfRule>
  </conditionalFormatting>
  <conditionalFormatting sqref="C26">
    <cfRule type="expression" dxfId="89" priority="5" stopIfTrue="1">
      <formula>B26=0</formula>
    </cfRule>
  </conditionalFormatting>
  <conditionalFormatting sqref="C27">
    <cfRule type="expression" dxfId="88" priority="4" stopIfTrue="1">
      <formula>B27=0</formula>
    </cfRule>
  </conditionalFormatting>
  <conditionalFormatting sqref="C28">
    <cfRule type="expression" dxfId="87" priority="3" stopIfTrue="1">
      <formula>B28=0</formula>
    </cfRule>
  </conditionalFormatting>
  <conditionalFormatting sqref="C29">
    <cfRule type="expression" dxfId="86" priority="2" stopIfTrue="1">
      <formula>B29=0</formula>
    </cfRule>
  </conditionalFormatting>
  <conditionalFormatting sqref="C30">
    <cfRule type="expression" dxfId="85" priority="1" stopIfTrue="1">
      <formula>B30=0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E31"/>
  <sheetViews>
    <sheetView showGridLines="0" workbookViewId="0">
      <selection sqref="A1:E1"/>
    </sheetView>
  </sheetViews>
  <sheetFormatPr baseColWidth="10" defaultRowHeight="15"/>
  <cols>
    <col min="1" max="1" width="35.7109375" customWidth="1"/>
    <col min="2" max="3" width="21.7109375" customWidth="1"/>
    <col min="4" max="5" width="25.7109375" customWidth="1"/>
  </cols>
  <sheetData>
    <row r="1" spans="1:5" ht="23.25">
      <c r="A1" s="707" t="s">
        <v>146</v>
      </c>
      <c r="B1" s="707"/>
      <c r="C1" s="707"/>
      <c r="D1" s="707"/>
      <c r="E1" s="707"/>
    </row>
    <row r="2" spans="1:5" ht="21.95" customHeight="1">
      <c r="A2" s="457" t="s">
        <v>104</v>
      </c>
      <c r="B2" s="880" t="str">
        <f>IF('ED CUMUL C 4P'!C2=0,"",'ED CUMUL C 4P'!C2)</f>
        <v/>
      </c>
      <c r="C2" s="881"/>
      <c r="D2" s="458"/>
      <c r="E2" s="459"/>
    </row>
    <row r="3" spans="1:5" ht="21.95" customHeight="1">
      <c r="A3" s="289" t="s">
        <v>144</v>
      </c>
      <c r="B3" s="880" t="str">
        <f>IF('ED CUMUL C 4P'!C3=0,"",'ED CUMUL C 4P'!C3)</f>
        <v/>
      </c>
      <c r="C3" s="881"/>
      <c r="D3" s="460"/>
      <c r="E3" s="461"/>
    </row>
    <row r="4" spans="1:5" ht="21.95" customHeight="1">
      <c r="A4" s="289" t="s">
        <v>142</v>
      </c>
      <c r="B4" s="880" t="str">
        <f>IF('ED CUMUL C 4P'!C4=0,"",'ED CUMUL C 4P'!C4)</f>
        <v/>
      </c>
      <c r="C4" s="881"/>
      <c r="D4" s="460"/>
      <c r="E4" s="461"/>
    </row>
    <row r="5" spans="1:5" ht="21.95" customHeight="1">
      <c r="A5" s="289" t="s">
        <v>143</v>
      </c>
      <c r="B5" s="880" t="str">
        <f>IF('ED CUMUL C 4P'!C5=0,"",'ED CUMUL C 4P'!C5)</f>
        <v/>
      </c>
      <c r="C5" s="881"/>
      <c r="D5" s="460"/>
      <c r="E5" s="461"/>
    </row>
    <row r="6" spans="1:5" ht="21.95" customHeight="1">
      <c r="A6" s="289" t="s">
        <v>88</v>
      </c>
      <c r="B6" s="880" t="str">
        <f>IF('ED CUMUL C 4P'!C6=0,"",'ED CUMUL C 4P'!C6)</f>
        <v/>
      </c>
      <c r="C6" s="881"/>
      <c r="D6" s="460"/>
      <c r="E6" s="461"/>
    </row>
    <row r="7" spans="1:5" ht="21.95" customHeight="1">
      <c r="A7" s="462" t="s">
        <v>67</v>
      </c>
      <c r="B7" s="629" t="str">
        <f>IF('ED CUMUL C 4P'!C7=0,"",'ED CUMUL C 4P'!C7)</f>
        <v/>
      </c>
      <c r="C7" s="630"/>
      <c r="D7" s="463"/>
      <c r="E7" s="464"/>
    </row>
    <row r="8" spans="1:5" ht="21">
      <c r="A8" s="465"/>
      <c r="B8" s="466"/>
      <c r="C8" s="466"/>
      <c r="D8" s="467"/>
      <c r="E8" s="468"/>
    </row>
    <row r="9" spans="1:5" ht="18.75">
      <c r="A9" s="469" t="s">
        <v>105</v>
      </c>
      <c r="B9" s="469" t="s">
        <v>106</v>
      </c>
      <c r="C9" s="469" t="s">
        <v>41</v>
      </c>
      <c r="D9" s="716" t="s">
        <v>129</v>
      </c>
      <c r="E9" s="717"/>
    </row>
    <row r="10" spans="1:5" ht="18.75">
      <c r="A10" s="194">
        <f>SUM('ED CUMUL C 4P'!I6)</f>
        <v>0</v>
      </c>
      <c r="B10" s="36">
        <f>SUM('ED CUMUL C 4P'!J6)</f>
        <v>0</v>
      </c>
      <c r="C10" s="37">
        <f>SUM('ED CUMUL C 4P'!K6)</f>
        <v>0</v>
      </c>
      <c r="D10" s="718" t="s">
        <v>135</v>
      </c>
      <c r="E10" s="719"/>
    </row>
    <row r="11" spans="1:5" ht="18.75">
      <c r="A11" s="469" t="s">
        <v>107</v>
      </c>
      <c r="B11" s="875">
        <f>SUM('ED CUMUL C 4P'!I2)</f>
        <v>0</v>
      </c>
      <c r="C11" s="875"/>
      <c r="D11" s="288" t="s">
        <v>84</v>
      </c>
      <c r="E11" s="569" t="e">
        <f>SUM('ED CUMUL C 4P'!I36)</f>
        <v>#DIV/0!</v>
      </c>
    </row>
    <row r="12" spans="1:5" ht="18.75">
      <c r="A12" s="471" t="s">
        <v>108</v>
      </c>
      <c r="B12" s="876">
        <f>SUM('ED CUMUL C 4P'!K7)</f>
        <v>0</v>
      </c>
      <c r="C12" s="876"/>
      <c r="D12" s="288" t="s">
        <v>127</v>
      </c>
      <c r="E12" s="296">
        <f>SUM('ED CUMUL C 4P'!I37)</f>
        <v>1</v>
      </c>
    </row>
    <row r="13" spans="1:5" ht="23.25">
      <c r="A13" s="877"/>
      <c r="B13" s="878"/>
      <c r="C13" s="878"/>
      <c r="D13" s="878"/>
      <c r="E13" s="879"/>
    </row>
    <row r="14" spans="1:5" ht="23.25">
      <c r="A14" s="872" t="s">
        <v>109</v>
      </c>
      <c r="B14" s="873"/>
      <c r="C14" s="873"/>
      <c r="D14" s="873"/>
      <c r="E14" s="874"/>
    </row>
    <row r="15" spans="1:5" ht="42" customHeight="1">
      <c r="A15" s="472" t="s">
        <v>110</v>
      </c>
      <c r="B15" s="473" t="s">
        <v>111</v>
      </c>
      <c r="C15" s="473" t="s">
        <v>92</v>
      </c>
      <c r="D15" s="474" t="s">
        <v>173</v>
      </c>
      <c r="E15" s="473" t="s">
        <v>138</v>
      </c>
    </row>
    <row r="16" spans="1:5" ht="21">
      <c r="A16" s="475" t="s">
        <v>95</v>
      </c>
      <c r="B16" s="31">
        <f>SUM('ED CUMUL C 4P'!B23)</f>
        <v>0</v>
      </c>
      <c r="C16" s="32">
        <f>SUM('ED CUMUL C 4P'!C23)</f>
        <v>0</v>
      </c>
      <c r="D16" s="33">
        <f>SUM('ED CUMUL C 4P'!D23)</f>
        <v>0</v>
      </c>
      <c r="E16" s="33">
        <f>SUM('ED CUMUL C 4P'!E23)</f>
        <v>0</v>
      </c>
    </row>
    <row r="17" spans="1:5" ht="21">
      <c r="A17" s="475" t="s">
        <v>114</v>
      </c>
      <c r="B17" s="31">
        <f>SUM('ED CUMUL C 4P'!B24)</f>
        <v>0</v>
      </c>
      <c r="C17" s="32">
        <f>SUM('ED CUMUL C 4P'!C24)</f>
        <v>0</v>
      </c>
      <c r="D17" s="33">
        <f>SUM('ED CUMUL C 4P'!D24)</f>
        <v>0</v>
      </c>
      <c r="E17" s="33">
        <f>SUM('ED CUMUL C 4P'!E24)</f>
        <v>0</v>
      </c>
    </row>
    <row r="18" spans="1:5" ht="21">
      <c r="A18" s="475" t="s">
        <v>170</v>
      </c>
      <c r="B18" s="31">
        <f>SUM('ED CUMUL C 4P'!B25)</f>
        <v>0</v>
      </c>
      <c r="C18" s="32">
        <f>SUM('ED CUMUL C 4P'!C25)</f>
        <v>0</v>
      </c>
      <c r="D18" s="33">
        <f>SUM('ED CUMUL C 4P'!D25)</f>
        <v>0</v>
      </c>
      <c r="E18" s="33">
        <f>SUM('ED CUMUL C 4P'!E25)</f>
        <v>0</v>
      </c>
    </row>
    <row r="19" spans="1:5" ht="21">
      <c r="A19" s="475" t="s">
        <v>96</v>
      </c>
      <c r="B19" s="31">
        <f>SUM('ED CUMUL C 4P'!B26)</f>
        <v>0</v>
      </c>
      <c r="C19" s="32">
        <f>SUM('ED CUMUL C 4P'!C26)</f>
        <v>90</v>
      </c>
      <c r="D19" s="33">
        <f>SUM('ED CUMUL C 4P'!D26)</f>
        <v>0</v>
      </c>
      <c r="E19" s="33">
        <f>SUM('ED CUMUL C 4P'!E26)</f>
        <v>0</v>
      </c>
    </row>
    <row r="20" spans="1:5" ht="21">
      <c r="A20" s="475" t="s">
        <v>97</v>
      </c>
      <c r="B20" s="31">
        <f>SUM('ED CUMUL C 4P'!B27)</f>
        <v>0</v>
      </c>
      <c r="C20" s="32">
        <f>SUM('ED CUMUL C 4P'!C27)</f>
        <v>0</v>
      </c>
      <c r="D20" s="33">
        <f>SUM('ED CUMUL C 4P'!D27)</f>
        <v>0</v>
      </c>
      <c r="E20" s="33">
        <f>SUM('ED CUMUL C 4P'!E27)</f>
        <v>0</v>
      </c>
    </row>
    <row r="21" spans="1:5" ht="21">
      <c r="A21" s="475" t="s">
        <v>98</v>
      </c>
      <c r="B21" s="31">
        <f>SUM('ED CUMUL C 4P'!B28)</f>
        <v>0</v>
      </c>
      <c r="C21" s="32">
        <f>SUM('ED CUMUL C 4P'!C28)</f>
        <v>0</v>
      </c>
      <c r="D21" s="33">
        <f>SUM('ED CUMUL C 4P'!D28)</f>
        <v>0</v>
      </c>
      <c r="E21" s="33">
        <f>SUM('ED CUMUL C 4P'!E28)</f>
        <v>0</v>
      </c>
    </row>
    <row r="22" spans="1:5" ht="21">
      <c r="A22" s="476" t="s">
        <v>99</v>
      </c>
      <c r="B22" s="31">
        <f>SUM('ED CUMUL C 4P'!B29)</f>
        <v>0</v>
      </c>
      <c r="C22" s="32">
        <f>SUM('ED CUMUL C 4P'!C29)</f>
        <v>0</v>
      </c>
      <c r="D22" s="33">
        <f>SUM('ED CUMUL C 4P'!D29)</f>
        <v>0</v>
      </c>
      <c r="E22" s="33">
        <f>SUM('ED CUMUL C 4P'!E29)</f>
        <v>0</v>
      </c>
    </row>
    <row r="23" spans="1:5" ht="21">
      <c r="A23" s="476" t="s">
        <v>100</v>
      </c>
      <c r="B23" s="31">
        <f>SUM('ED CUMUL C 4P'!B30)</f>
        <v>0</v>
      </c>
      <c r="C23" s="32">
        <f>SUM('ED CUMUL C 4P'!C30)</f>
        <v>210</v>
      </c>
      <c r="D23" s="33">
        <f>SUM('ED CUMUL C 4P'!D30)</f>
        <v>0</v>
      </c>
      <c r="E23" s="33">
        <f>SUM('ED CUMUL C 4P'!E30)</f>
        <v>0</v>
      </c>
    </row>
    <row r="24" spans="1:5" ht="21">
      <c r="A24" s="476" t="s">
        <v>115</v>
      </c>
      <c r="B24" s="31">
        <f>SUM('ED CUMUL C 4P'!B31)</f>
        <v>0</v>
      </c>
      <c r="C24" s="32">
        <f>SUM('ED CUMUL C 4P'!C31)</f>
        <v>0</v>
      </c>
      <c r="D24" s="33">
        <f>SUM('ED CUMUL C 4P'!D31)</f>
        <v>0</v>
      </c>
      <c r="E24" s="33">
        <f>SUM('ED CUMUL C 4P'!E31)</f>
        <v>0</v>
      </c>
    </row>
    <row r="25" spans="1:5" ht="21">
      <c r="A25" s="476" t="s">
        <v>71</v>
      </c>
      <c r="B25" s="31">
        <v>2</v>
      </c>
      <c r="C25" s="32">
        <f>SUM('ED CUMUL C 4P'!C32)</f>
        <v>0</v>
      </c>
      <c r="D25" s="33">
        <f>SUM('ED CUMUL C 4P'!D32)</f>
        <v>0</v>
      </c>
      <c r="E25" s="33">
        <f>SUM('ED CUMUL C 4P'!E32)</f>
        <v>0</v>
      </c>
    </row>
    <row r="26" spans="1:5" ht="21">
      <c r="A26" s="476" t="s">
        <v>101</v>
      </c>
      <c r="B26" s="31">
        <v>1</v>
      </c>
      <c r="C26" s="32">
        <f>SUM('ED CUMUL C 4P'!C33)</f>
        <v>0</v>
      </c>
      <c r="D26" s="33">
        <f>SUM('ED CUMUL C 4P'!D33)</f>
        <v>0</v>
      </c>
      <c r="E26" s="33">
        <f>SUM('ED CUMUL C 4P'!E33)</f>
        <v>0</v>
      </c>
    </row>
    <row r="27" spans="1:5" ht="21">
      <c r="A27" s="477"/>
      <c r="B27" s="481"/>
      <c r="C27" s="605"/>
      <c r="D27" s="33">
        <f>SUM('ED CUMUL C 4P'!D34)</f>
        <v>0</v>
      </c>
      <c r="E27" s="606"/>
    </row>
    <row r="28" spans="1:5" ht="21">
      <c r="A28" s="480"/>
      <c r="B28" s="481"/>
      <c r="C28" s="483"/>
      <c r="D28" s="482"/>
      <c r="E28" s="483"/>
    </row>
    <row r="29" spans="1:5" ht="18.75">
      <c r="A29" s="484"/>
      <c r="B29" s="603" t="s">
        <v>102</v>
      </c>
      <c r="C29" s="607" t="s">
        <v>113</v>
      </c>
      <c r="D29" s="195">
        <f>SUM('ED CUMUL C 4P'!D36)</f>
        <v>0</v>
      </c>
      <c r="E29" s="485">
        <v>8</v>
      </c>
    </row>
    <row r="30" spans="1:5" ht="18.75">
      <c r="A30" s="484"/>
      <c r="B30" s="604" t="s">
        <v>103</v>
      </c>
      <c r="C30" s="608" t="s">
        <v>113</v>
      </c>
      <c r="D30" s="195">
        <f>SUM('ED CUMUL C 4P'!D37)</f>
        <v>0</v>
      </c>
      <c r="E30" s="9"/>
    </row>
    <row r="31" spans="1:5">
      <c r="A31" s="332"/>
      <c r="B31" s="1"/>
      <c r="C31" s="1"/>
      <c r="D31" s="486" t="str">
        <f>'[1]Poule cumul (PC)'!I34</f>
        <v>Dernière mise à jour V04102018</v>
      </c>
      <c r="E31" s="1"/>
    </row>
  </sheetData>
  <sheetProtection algorithmName="SHA-512" hashValue="c0iDuKO0orbYWukueI5x9apj4EQqdaQ+zCtCEzoa2tXGso/GAWuqnyTu2xmcX6ZKk50jOmM9mUTfpDfq5gB0Ng==" saltValue="uTSEN3Cvjx+wHgDvG7A/HA==" spinCount="100000" sheet="1" objects="1" scenarios="1"/>
  <mergeCells count="12">
    <mergeCell ref="B6:C6"/>
    <mergeCell ref="A1:E1"/>
    <mergeCell ref="B2:C2"/>
    <mergeCell ref="B3:C3"/>
    <mergeCell ref="B4:C4"/>
    <mergeCell ref="B5:C5"/>
    <mergeCell ref="A14:E14"/>
    <mergeCell ref="D9:E9"/>
    <mergeCell ref="D10:E10"/>
    <mergeCell ref="B11:C11"/>
    <mergeCell ref="B12:C12"/>
    <mergeCell ref="A13:E13"/>
  </mergeCell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85" orientation="landscape" r:id="rId1"/>
  <headerFooter>
    <oddHeader>&amp;CNATIONAUX JEU PROVENCAL - ELIMINATION DIRECTE - CUMUL - CADRAGE 4ème PARTIE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L244"/>
  <sheetViews>
    <sheetView showGridLines="0" workbookViewId="0">
      <selection sqref="A1:A3"/>
    </sheetView>
  </sheetViews>
  <sheetFormatPr baseColWidth="10" defaultColWidth="14.7109375" defaultRowHeight="18" customHeight="1"/>
  <cols>
    <col min="1" max="1" width="23.7109375" style="1" customWidth="1"/>
    <col min="2" max="2" width="31.42578125" style="332" customWidth="1"/>
    <col min="3" max="3" width="15.7109375" style="1" customWidth="1"/>
    <col min="4" max="4" width="14.5703125" style="332" customWidth="1"/>
    <col min="5" max="5" width="10.28515625" style="1" customWidth="1"/>
    <col min="6" max="6" width="11.140625" style="1" customWidth="1"/>
    <col min="7" max="7" width="23.140625" style="1" customWidth="1"/>
    <col min="8" max="16384" width="14.7109375" style="1"/>
  </cols>
  <sheetData>
    <row r="1" spans="1:12" ht="21.95" customHeight="1">
      <c r="A1" s="850"/>
      <c r="B1" s="791" t="s">
        <v>171</v>
      </c>
      <c r="C1" s="791"/>
      <c r="D1" s="791"/>
      <c r="E1" s="791"/>
      <c r="F1" s="791"/>
      <c r="G1" s="2"/>
      <c r="H1" s="2"/>
      <c r="I1" s="2"/>
      <c r="J1" s="2"/>
      <c r="K1" s="2"/>
      <c r="L1" s="2"/>
    </row>
    <row r="2" spans="1:12" ht="21.95" customHeight="1">
      <c r="A2" s="850"/>
      <c r="B2" s="851" t="s">
        <v>61</v>
      </c>
      <c r="C2" s="851"/>
      <c r="D2" s="851"/>
      <c r="E2" s="851"/>
      <c r="F2" s="851"/>
      <c r="G2" s="3"/>
      <c r="H2" s="3"/>
      <c r="I2" s="3"/>
      <c r="J2" s="3"/>
      <c r="K2" s="3"/>
      <c r="L2" s="3"/>
    </row>
    <row r="3" spans="1:12" ht="21.95" customHeight="1">
      <c r="A3" s="850"/>
      <c r="B3" s="851" t="s">
        <v>0</v>
      </c>
      <c r="C3" s="851"/>
      <c r="D3" s="851"/>
      <c r="E3" s="851"/>
      <c r="F3" s="851"/>
      <c r="G3" s="4"/>
      <c r="H3" s="4"/>
      <c r="I3" s="4"/>
      <c r="J3" s="4"/>
      <c r="K3" s="4"/>
      <c r="L3" s="4"/>
    </row>
    <row r="4" spans="1:12" ht="9" customHeight="1">
      <c r="A4" s="311"/>
      <c r="B4" s="313"/>
      <c r="C4" s="313"/>
      <c r="D4" s="313"/>
      <c r="E4" s="313"/>
      <c r="F4" s="313"/>
      <c r="G4" s="4"/>
      <c r="H4" s="4"/>
      <c r="I4" s="4"/>
      <c r="J4" s="4"/>
      <c r="K4" s="4"/>
      <c r="L4" s="4"/>
    </row>
    <row r="5" spans="1:12" ht="24.95" customHeight="1">
      <c r="A5" s="852" t="s">
        <v>123</v>
      </c>
      <c r="B5" s="852"/>
      <c r="C5" s="852"/>
      <c r="D5" s="852"/>
      <c r="E5" s="852"/>
      <c r="F5" s="852"/>
      <c r="G5" s="5"/>
      <c r="H5" s="5"/>
      <c r="I5" s="5"/>
      <c r="J5" s="5"/>
      <c r="K5" s="5"/>
      <c r="L5" s="5"/>
    </row>
    <row r="6" spans="1:12" ht="18" customHeight="1">
      <c r="A6" s="853" t="s">
        <v>151</v>
      </c>
      <c r="B6" s="854"/>
      <c r="C6" s="854"/>
      <c r="D6" s="854"/>
      <c r="E6" s="854"/>
      <c r="F6" s="855"/>
      <c r="G6" s="5"/>
      <c r="H6" s="5"/>
      <c r="I6" s="5"/>
      <c r="J6" s="5"/>
      <c r="K6" s="5"/>
      <c r="L6" s="5"/>
    </row>
    <row r="7" spans="1:12" ht="18" customHeight="1">
      <c r="A7" s="851" t="s">
        <v>149</v>
      </c>
      <c r="B7" s="331" t="s">
        <v>58</v>
      </c>
      <c r="C7" s="329" t="str">
        <f>IF('ED CUMUL C 4P'!C4=0,"",'ED CUMUL C 4P'!C4)</f>
        <v/>
      </c>
      <c r="D7" s="488"/>
      <c r="F7" s="316"/>
    </row>
    <row r="8" spans="1:12" ht="18" customHeight="1">
      <c r="A8" s="851"/>
      <c r="B8" s="331" t="s">
        <v>56</v>
      </c>
      <c r="C8" s="329" t="str">
        <f>IF('ED CUMUL C 4P'!C3=0,"",'ED CUMUL C 4P'!C3)</f>
        <v/>
      </c>
      <c r="D8" s="488"/>
      <c r="F8" s="316"/>
    </row>
    <row r="9" spans="1:12" ht="18" customHeight="1">
      <c r="A9" s="851"/>
      <c r="B9" s="331" t="s">
        <v>69</v>
      </c>
      <c r="C9" s="329" t="str">
        <f>IF('ED CUMUL C 4P'!C5=0,"",'ED CUMUL C 4P'!C5)</f>
        <v/>
      </c>
      <c r="D9" s="488"/>
    </row>
    <row r="10" spans="1:12" ht="18" customHeight="1">
      <c r="A10" s="851"/>
      <c r="B10" s="331" t="s">
        <v>8</v>
      </c>
      <c r="C10" s="329" t="str">
        <f>IF('ED CUMUL C 4P'!C6=0,"",'ED CUMUL C 4P'!C6)</f>
        <v/>
      </c>
      <c r="D10" s="488"/>
    </row>
    <row r="11" spans="1:12" ht="9" customHeight="1">
      <c r="A11" s="840"/>
      <c r="B11" s="840"/>
      <c r="C11" s="840"/>
      <c r="D11" s="319"/>
      <c r="E11" s="320"/>
    </row>
    <row r="12" spans="1:12" ht="18" customHeight="1">
      <c r="A12" s="841" t="s">
        <v>68</v>
      </c>
      <c r="B12" s="842"/>
      <c r="C12" s="73"/>
      <c r="D12" s="321" t="s">
        <v>67</v>
      </c>
      <c r="E12" s="893" t="str">
        <f>IF('ED CUMUL C 4P'!C7=0,"",'ED CUMUL C 4P'!C7)</f>
        <v/>
      </c>
      <c r="F12" s="894"/>
    </row>
    <row r="13" spans="1:12" ht="18" customHeight="1">
      <c r="A13" s="845" t="s">
        <v>54</v>
      </c>
      <c r="B13" s="846"/>
      <c r="C13" s="846"/>
      <c r="D13" s="847"/>
      <c r="E13" s="848"/>
      <c r="F13" s="849"/>
    </row>
    <row r="14" spans="1:12" ht="18" customHeight="1">
      <c r="A14" s="322"/>
      <c r="B14" s="324" t="s">
        <v>51</v>
      </c>
      <c r="C14" s="324" t="s">
        <v>163</v>
      </c>
      <c r="D14" s="831" t="s">
        <v>66</v>
      </c>
      <c r="E14" s="832"/>
      <c r="F14" s="833"/>
    </row>
    <row r="15" spans="1:12" ht="18" customHeight="1">
      <c r="A15" s="325" t="s">
        <v>52</v>
      </c>
      <c r="B15" s="489" t="str">
        <f>IF('ED CUMUL C 4P'!C2=0,"",'ED CUMUL C 4P'!C2)</f>
        <v/>
      </c>
      <c r="C15" s="76"/>
      <c r="D15" s="748"/>
      <c r="E15" s="834"/>
      <c r="F15" s="749"/>
    </row>
    <row r="16" spans="1:12" ht="18" customHeight="1">
      <c r="A16" s="325" t="s">
        <v>53</v>
      </c>
      <c r="B16" s="75" t="s">
        <v>174</v>
      </c>
      <c r="C16" s="76"/>
      <c r="D16" s="748"/>
      <c r="E16" s="834"/>
      <c r="F16" s="749"/>
    </row>
    <row r="17" spans="1:6" ht="18" customHeight="1">
      <c r="A17" s="325" t="s">
        <v>40</v>
      </c>
      <c r="B17" s="489" t="str">
        <f>IF('ED CUMUL C 4P'!C8=0,"",'ED CUMUL C 4P'!C8)</f>
        <v/>
      </c>
      <c r="C17" s="183"/>
      <c r="D17" s="748"/>
      <c r="E17" s="834"/>
      <c r="F17" s="749"/>
    </row>
    <row r="18" spans="1:6" ht="18" customHeight="1">
      <c r="A18" s="835" t="s">
        <v>72</v>
      </c>
      <c r="B18" s="836"/>
      <c r="C18" s="837"/>
      <c r="D18" s="838"/>
      <c r="E18" s="837"/>
      <c r="F18" s="838"/>
    </row>
    <row r="19" spans="1:6" ht="18" customHeight="1">
      <c r="A19" s="817" t="s">
        <v>76</v>
      </c>
      <c r="B19" s="818"/>
      <c r="C19" s="818"/>
      <c r="D19" s="819"/>
    </row>
    <row r="20" spans="1:6" ht="18" customHeight="1">
      <c r="A20" s="328" t="s">
        <v>118</v>
      </c>
      <c r="B20" s="318" t="str">
        <f>IF('ED CUMUL C 4P'!F12=3,"X","")</f>
        <v/>
      </c>
      <c r="C20" s="330" t="s">
        <v>75</v>
      </c>
      <c r="D20" s="77"/>
    </row>
    <row r="21" spans="1:6" ht="18" customHeight="1">
      <c r="A21" s="328" t="s">
        <v>119</v>
      </c>
      <c r="B21" s="318" t="str">
        <f>IF('ED CUMUL C 4P'!F12=2,"X","")</f>
        <v/>
      </c>
      <c r="C21" s="330" t="s">
        <v>120</v>
      </c>
      <c r="D21" s="77"/>
    </row>
    <row r="22" spans="1:6" ht="18" customHeight="1">
      <c r="A22" s="328" t="s">
        <v>77</v>
      </c>
      <c r="B22" s="318" t="str">
        <f>IF('ED CUMUL C 4P'!F12=1,"X","")</f>
        <v/>
      </c>
      <c r="C22" s="330" t="s">
        <v>65</v>
      </c>
      <c r="D22" s="77"/>
    </row>
    <row r="23" spans="1:6" ht="18" customHeight="1">
      <c r="A23" s="328"/>
      <c r="B23" s="318"/>
      <c r="C23" s="330" t="s">
        <v>78</v>
      </c>
      <c r="D23" s="77"/>
    </row>
    <row r="24" spans="1:6" ht="3.75" customHeight="1">
      <c r="A24" s="331"/>
      <c r="B24" s="311"/>
      <c r="C24" s="332"/>
      <c r="D24" s="311"/>
    </row>
    <row r="25" spans="1:6" ht="17.25" customHeight="1">
      <c r="A25" s="820"/>
      <c r="B25" s="820"/>
      <c r="C25" s="333"/>
    </row>
    <row r="26" spans="1:6" ht="18" customHeight="1">
      <c r="A26" s="821" t="s">
        <v>10</v>
      </c>
      <c r="B26" s="822"/>
      <c r="C26" s="823" t="s">
        <v>38</v>
      </c>
      <c r="D26" s="824"/>
      <c r="E26" s="824"/>
    </row>
    <row r="27" spans="1:6" ht="21.95" customHeight="1">
      <c r="A27" s="334" t="s">
        <v>11</v>
      </c>
      <c r="B27" s="78"/>
      <c r="C27" s="825"/>
      <c r="D27" s="826"/>
      <c r="E27" s="827"/>
    </row>
    <row r="28" spans="1:6" ht="21.95" customHeight="1">
      <c r="A28" s="335" t="s">
        <v>12</v>
      </c>
      <c r="B28" s="79"/>
      <c r="C28" s="828"/>
      <c r="D28" s="829"/>
      <c r="E28" s="830"/>
    </row>
    <row r="29" spans="1:6" ht="6" customHeight="1">
      <c r="A29" s="312"/>
      <c r="B29" s="490"/>
      <c r="C29" s="491"/>
      <c r="D29" s="491"/>
      <c r="E29" s="491"/>
    </row>
    <row r="30" spans="1:6" ht="18" customHeight="1">
      <c r="A30" s="803" t="s">
        <v>73</v>
      </c>
      <c r="B30" s="803"/>
      <c r="C30" s="803"/>
      <c r="D30" s="803"/>
      <c r="E30" s="803"/>
      <c r="F30" s="803"/>
    </row>
    <row r="31" spans="1:6" ht="18" customHeight="1">
      <c r="A31" s="811" t="s">
        <v>62</v>
      </c>
      <c r="B31" s="811"/>
      <c r="C31" s="812"/>
      <c r="D31" s="80"/>
      <c r="E31" s="338"/>
      <c r="F31" s="338"/>
    </row>
    <row r="32" spans="1:6" ht="18" customHeight="1">
      <c r="A32" s="813" t="s">
        <v>28</v>
      </c>
      <c r="B32" s="813"/>
      <c r="C32" s="813"/>
      <c r="D32" s="813"/>
      <c r="E32" s="813"/>
      <c r="F32" s="813"/>
    </row>
    <row r="33" spans="1:7" ht="51.95" customHeight="1">
      <c r="A33" s="804"/>
      <c r="B33" s="805"/>
      <c r="C33" s="805"/>
      <c r="D33" s="805"/>
      <c r="E33" s="805"/>
      <c r="F33" s="806"/>
    </row>
    <row r="34" spans="1:7" ht="18" customHeight="1">
      <c r="A34" s="783" t="s">
        <v>57</v>
      </c>
      <c r="B34" s="783"/>
      <c r="C34" s="783"/>
      <c r="D34" s="783"/>
      <c r="E34" s="783"/>
      <c r="F34" s="783"/>
    </row>
    <row r="35" spans="1:7" ht="50.1" customHeight="1">
      <c r="A35" s="804"/>
      <c r="B35" s="805"/>
      <c r="C35" s="805"/>
      <c r="D35" s="805"/>
      <c r="E35" s="805"/>
      <c r="F35" s="806"/>
      <c r="G35" s="20"/>
    </row>
    <row r="36" spans="1:7" ht="18" customHeight="1">
      <c r="A36" s="814" t="s">
        <v>37</v>
      </c>
      <c r="B36" s="814"/>
      <c r="C36" s="815" t="str">
        <f>IF(B16=0,"",B16)</f>
        <v>tt</v>
      </c>
      <c r="D36" s="816"/>
    </row>
    <row r="37" spans="1:7" ht="18" customHeight="1">
      <c r="A37" s="800" t="s">
        <v>27</v>
      </c>
      <c r="B37" s="800"/>
      <c r="C37" s="801" t="str">
        <f>C36</f>
        <v>tt</v>
      </c>
      <c r="D37" s="802"/>
    </row>
    <row r="38" spans="1:7" ht="9" customHeight="1">
      <c r="A38" s="339"/>
      <c r="B38" s="339"/>
      <c r="C38" s="340"/>
      <c r="D38" s="340"/>
    </row>
    <row r="39" spans="1:7" ht="18" customHeight="1">
      <c r="A39" s="803" t="s">
        <v>63</v>
      </c>
      <c r="B39" s="803"/>
      <c r="C39" s="803"/>
      <c r="D39" s="803"/>
      <c r="E39" s="803"/>
      <c r="F39" s="803"/>
    </row>
    <row r="40" spans="1:7" ht="50.1" customHeight="1">
      <c r="A40" s="804"/>
      <c r="B40" s="805"/>
      <c r="C40" s="805"/>
      <c r="D40" s="805"/>
      <c r="E40" s="805"/>
      <c r="F40" s="806"/>
    </row>
    <row r="41" spans="1:7" ht="18" customHeight="1">
      <c r="A41" s="807" t="s">
        <v>79</v>
      </c>
      <c r="B41" s="808"/>
      <c r="C41" s="809" t="str">
        <f>IF(B15=0,"",B15)</f>
        <v/>
      </c>
      <c r="D41" s="810"/>
    </row>
    <row r="42" spans="1:7" ht="18" customHeight="1">
      <c r="A42" s="792" t="s">
        <v>64</v>
      </c>
      <c r="B42" s="793"/>
      <c r="C42" s="794" t="str">
        <f>C41</f>
        <v/>
      </c>
      <c r="D42" s="795"/>
    </row>
    <row r="43" spans="1:7" ht="53.25" hidden="1" customHeight="1">
      <c r="A43" s="333"/>
      <c r="B43" s="341"/>
      <c r="D43" s="341"/>
      <c r="E43" s="341"/>
      <c r="F43" s="341"/>
    </row>
    <row r="44" spans="1:7" ht="12.95" customHeight="1" thickBot="1">
      <c r="A44" s="796" t="s">
        <v>15</v>
      </c>
      <c r="B44" s="797"/>
      <c r="C44" s="797"/>
      <c r="D44" s="797"/>
      <c r="E44" s="797"/>
      <c r="F44" s="797"/>
    </row>
    <row r="45" spans="1:7" ht="12" customHeight="1" thickTop="1">
      <c r="A45" s="342" t="s">
        <v>1</v>
      </c>
      <c r="B45" s="343" t="s">
        <v>2</v>
      </c>
      <c r="C45" s="764" t="s">
        <v>3</v>
      </c>
      <c r="D45" s="343" t="s">
        <v>1</v>
      </c>
      <c r="E45" s="766" t="s">
        <v>4</v>
      </c>
      <c r="F45" s="798"/>
    </row>
    <row r="46" spans="1:7" ht="12" customHeight="1" thickBot="1">
      <c r="A46" s="344" t="s">
        <v>5</v>
      </c>
      <c r="B46" s="345" t="s">
        <v>6</v>
      </c>
      <c r="C46" s="765"/>
      <c r="D46" s="345" t="s">
        <v>7</v>
      </c>
      <c r="E46" s="767"/>
      <c r="F46" s="799"/>
    </row>
    <row r="47" spans="1:7" ht="12" customHeight="1" thickTop="1" thickBot="1">
      <c r="A47" s="732" t="s">
        <v>48</v>
      </c>
      <c r="B47" s="733"/>
      <c r="C47" s="733"/>
      <c r="D47" s="733"/>
      <c r="E47" s="733"/>
      <c r="F47" s="734"/>
    </row>
    <row r="48" spans="1:7" ht="15" customHeight="1" thickTop="1">
      <c r="A48" s="81"/>
      <c r="B48" s="82"/>
      <c r="C48" s="82"/>
      <c r="D48" s="83"/>
      <c r="E48" s="720"/>
      <c r="F48" s="346"/>
    </row>
    <row r="49" spans="1:6" ht="15" customHeight="1">
      <c r="A49" s="84"/>
      <c r="B49" s="85"/>
      <c r="C49" s="85"/>
      <c r="D49" s="86"/>
      <c r="E49" s="721"/>
      <c r="F49" s="347"/>
    </row>
    <row r="50" spans="1:6" ht="15" customHeight="1" thickBot="1">
      <c r="A50" s="87"/>
      <c r="B50" s="88"/>
      <c r="C50" s="88"/>
      <c r="D50" s="89"/>
      <c r="E50" s="722"/>
      <c r="F50" s="348"/>
    </row>
    <row r="51" spans="1:6" ht="15" customHeight="1" thickTop="1">
      <c r="A51" s="90"/>
      <c r="B51" s="91"/>
      <c r="C51" s="91"/>
      <c r="D51" s="92"/>
      <c r="E51" s="720"/>
      <c r="F51" s="349"/>
    </row>
    <row r="52" spans="1:6" ht="15" customHeight="1">
      <c r="A52" s="93"/>
      <c r="B52" s="94"/>
      <c r="C52" s="94"/>
      <c r="D52" s="95"/>
      <c r="E52" s="721"/>
      <c r="F52" s="350"/>
    </row>
    <row r="53" spans="1:6" ht="15" customHeight="1" thickBot="1">
      <c r="A53" s="96"/>
      <c r="B53" s="97"/>
      <c r="C53" s="97"/>
      <c r="D53" s="98"/>
      <c r="E53" s="722"/>
      <c r="F53" s="351"/>
    </row>
    <row r="54" spans="1:6" ht="15" customHeight="1" thickTop="1">
      <c r="A54" s="81"/>
      <c r="B54" s="82"/>
      <c r="C54" s="82"/>
      <c r="D54" s="99"/>
      <c r="E54" s="720"/>
      <c r="F54" s="346"/>
    </row>
    <row r="55" spans="1:6" ht="15" customHeight="1">
      <c r="A55" s="84"/>
      <c r="B55" s="85"/>
      <c r="C55" s="85"/>
      <c r="D55" s="86"/>
      <c r="E55" s="721"/>
      <c r="F55" s="347"/>
    </row>
    <row r="56" spans="1:6" ht="15" customHeight="1" thickBot="1">
      <c r="A56" s="87"/>
      <c r="B56" s="88"/>
      <c r="C56" s="88"/>
      <c r="D56" s="100"/>
      <c r="E56" s="722"/>
      <c r="F56" s="348"/>
    </row>
    <row r="57" spans="1:6" ht="15" customHeight="1" thickTop="1">
      <c r="A57" s="101"/>
      <c r="B57" s="102"/>
      <c r="C57" s="102"/>
      <c r="D57" s="103"/>
      <c r="E57" s="720"/>
      <c r="F57" s="352"/>
    </row>
    <row r="58" spans="1:6" ht="15" customHeight="1">
      <c r="A58" s="104"/>
      <c r="B58" s="105"/>
      <c r="C58" s="105"/>
      <c r="D58" s="106"/>
      <c r="E58" s="721"/>
      <c r="F58" s="353"/>
    </row>
    <row r="59" spans="1:6" ht="15" customHeight="1" thickBot="1">
      <c r="A59" s="107"/>
      <c r="B59" s="108"/>
      <c r="C59" s="108"/>
      <c r="D59" s="109"/>
      <c r="E59" s="722"/>
      <c r="F59" s="354"/>
    </row>
    <row r="60" spans="1:6" ht="15" customHeight="1" thickTop="1">
      <c r="A60" s="81"/>
      <c r="B60" s="82"/>
      <c r="C60" s="82"/>
      <c r="D60" s="83"/>
      <c r="E60" s="720"/>
      <c r="F60" s="346"/>
    </row>
    <row r="61" spans="1:6" ht="15" customHeight="1">
      <c r="A61" s="84"/>
      <c r="B61" s="85"/>
      <c r="C61" s="85"/>
      <c r="D61" s="86"/>
      <c r="E61" s="721"/>
      <c r="F61" s="347"/>
    </row>
    <row r="62" spans="1:6" ht="15" customHeight="1" thickBot="1">
      <c r="A62" s="87"/>
      <c r="B62" s="88"/>
      <c r="C62" s="88"/>
      <c r="D62" s="89"/>
      <c r="E62" s="722"/>
      <c r="F62" s="348"/>
    </row>
    <row r="63" spans="1:6" ht="15" customHeight="1" thickTop="1">
      <c r="A63" s="90"/>
      <c r="B63" s="91"/>
      <c r="C63" s="91"/>
      <c r="D63" s="92"/>
      <c r="E63" s="720"/>
      <c r="F63" s="349"/>
    </row>
    <row r="64" spans="1:6" ht="15" customHeight="1">
      <c r="A64" s="93"/>
      <c r="B64" s="94"/>
      <c r="C64" s="94"/>
      <c r="D64" s="95"/>
      <c r="E64" s="721"/>
      <c r="F64" s="350"/>
    </row>
    <row r="65" spans="1:6" ht="15" customHeight="1" thickBot="1">
      <c r="A65" s="96"/>
      <c r="B65" s="97"/>
      <c r="C65" s="97"/>
      <c r="D65" s="110"/>
      <c r="E65" s="722"/>
      <c r="F65" s="351"/>
    </row>
    <row r="66" spans="1:6" ht="15" customHeight="1" thickTop="1">
      <c r="A66" s="81"/>
      <c r="B66" s="82"/>
      <c r="C66" s="82"/>
      <c r="D66" s="83"/>
      <c r="E66" s="720"/>
      <c r="F66" s="346"/>
    </row>
    <row r="67" spans="1:6" ht="15" customHeight="1">
      <c r="A67" s="84"/>
      <c r="B67" s="85"/>
      <c r="C67" s="85"/>
      <c r="D67" s="86"/>
      <c r="E67" s="721"/>
      <c r="F67" s="347"/>
    </row>
    <row r="68" spans="1:6" ht="15" customHeight="1" thickBot="1">
      <c r="A68" s="87"/>
      <c r="B68" s="88"/>
      <c r="C68" s="88"/>
      <c r="D68" s="89"/>
      <c r="E68" s="722"/>
      <c r="F68" s="348"/>
    </row>
    <row r="69" spans="1:6" ht="15" customHeight="1" thickTop="1">
      <c r="A69" s="101"/>
      <c r="B69" s="102"/>
      <c r="C69" s="102"/>
      <c r="D69" s="111"/>
      <c r="E69" s="720"/>
      <c r="F69" s="352"/>
    </row>
    <row r="70" spans="1:6" ht="15" customHeight="1">
      <c r="A70" s="104"/>
      <c r="B70" s="105"/>
      <c r="C70" s="105"/>
      <c r="D70" s="106"/>
      <c r="E70" s="721"/>
      <c r="F70" s="353"/>
    </row>
    <row r="71" spans="1:6" ht="15" customHeight="1" thickBot="1">
      <c r="A71" s="107"/>
      <c r="B71" s="108"/>
      <c r="C71" s="108"/>
      <c r="D71" s="109"/>
      <c r="E71" s="722"/>
      <c r="F71" s="354"/>
    </row>
    <row r="72" spans="1:6" ht="12" customHeight="1" thickTop="1" thickBot="1">
      <c r="A72" s="732" t="s">
        <v>39</v>
      </c>
      <c r="B72" s="733"/>
      <c r="C72" s="733"/>
      <c r="D72" s="733"/>
      <c r="E72" s="733"/>
      <c r="F72" s="734"/>
    </row>
    <row r="73" spans="1:6" ht="15" customHeight="1" thickTop="1">
      <c r="A73" s="112"/>
      <c r="B73" s="113"/>
      <c r="C73" s="113"/>
      <c r="D73" s="114"/>
      <c r="E73" s="200"/>
      <c r="F73" s="355"/>
    </row>
    <row r="74" spans="1:6" ht="15" customHeight="1">
      <c r="A74" s="115"/>
      <c r="B74" s="116"/>
      <c r="C74" s="116"/>
      <c r="D74" s="117"/>
      <c r="E74" s="198"/>
      <c r="F74" s="356"/>
    </row>
    <row r="75" spans="1:6" ht="15" customHeight="1" thickBot="1">
      <c r="A75" s="118"/>
      <c r="B75" s="119"/>
      <c r="C75" s="119"/>
      <c r="D75" s="120"/>
      <c r="E75" s="199"/>
      <c r="F75" s="357"/>
    </row>
    <row r="76" spans="1:6" ht="15" customHeight="1" thickTop="1">
      <c r="A76" s="121"/>
      <c r="B76" s="122"/>
      <c r="C76" s="122"/>
      <c r="D76" s="123"/>
      <c r="E76" s="200"/>
      <c r="F76" s="358"/>
    </row>
    <row r="77" spans="1:6" ht="15" customHeight="1">
      <c r="A77" s="124"/>
      <c r="B77" s="125"/>
      <c r="C77" s="125"/>
      <c r="D77" s="126"/>
      <c r="E77" s="198"/>
      <c r="F77" s="359"/>
    </row>
    <row r="78" spans="1:6" ht="15" customHeight="1" thickBot="1">
      <c r="A78" s="127"/>
      <c r="B78" s="128"/>
      <c r="C78" s="128"/>
      <c r="D78" s="129"/>
      <c r="E78" s="199"/>
      <c r="F78" s="360"/>
    </row>
    <row r="79" spans="1:6" ht="15" customHeight="1" thickTop="1">
      <c r="A79" s="112"/>
      <c r="B79" s="113"/>
      <c r="C79" s="113"/>
      <c r="D79" s="114"/>
      <c r="E79" s="200"/>
      <c r="F79" s="355"/>
    </row>
    <row r="80" spans="1:6" ht="15" customHeight="1">
      <c r="A80" s="115"/>
      <c r="B80" s="116"/>
      <c r="C80" s="116"/>
      <c r="D80" s="117"/>
      <c r="E80" s="198"/>
      <c r="F80" s="356"/>
    </row>
    <row r="81" spans="1:6" ht="15" customHeight="1" thickBot="1">
      <c r="A81" s="118"/>
      <c r="B81" s="119"/>
      <c r="C81" s="119"/>
      <c r="D81" s="120"/>
      <c r="E81" s="199"/>
      <c r="F81" s="357"/>
    </row>
    <row r="82" spans="1:6" ht="15" customHeight="1" thickTop="1">
      <c r="A82" s="130"/>
      <c r="B82" s="131"/>
      <c r="C82" s="131"/>
      <c r="D82" s="132"/>
      <c r="E82" s="200"/>
      <c r="F82" s="361"/>
    </row>
    <row r="83" spans="1:6" ht="15" customHeight="1">
      <c r="A83" s="133"/>
      <c r="B83" s="134"/>
      <c r="C83" s="134"/>
      <c r="D83" s="135"/>
      <c r="E83" s="198"/>
      <c r="F83" s="362"/>
    </row>
    <row r="84" spans="1:6" ht="15" customHeight="1" thickBot="1">
      <c r="A84" s="136"/>
      <c r="B84" s="137"/>
      <c r="C84" s="137"/>
      <c r="D84" s="138"/>
      <c r="E84" s="199"/>
      <c r="F84" s="363"/>
    </row>
    <row r="85" spans="1:6" ht="12" customHeight="1" thickTop="1" thickBot="1">
      <c r="A85" s="789" t="s">
        <v>29</v>
      </c>
      <c r="B85" s="789"/>
      <c r="C85" s="789"/>
      <c r="D85" s="789"/>
      <c r="E85" s="789"/>
      <c r="F85" s="789"/>
    </row>
    <row r="86" spans="1:6" ht="15" customHeight="1" thickTop="1">
      <c r="A86" s="139"/>
      <c r="B86" s="140"/>
      <c r="C86" s="140"/>
      <c r="D86" s="141"/>
      <c r="E86" s="790"/>
      <c r="F86" s="12"/>
    </row>
    <row r="87" spans="1:6" ht="15" customHeight="1">
      <c r="A87" s="142"/>
      <c r="B87" s="143"/>
      <c r="C87" s="143"/>
      <c r="D87" s="144"/>
      <c r="E87" s="787"/>
      <c r="F87" s="13"/>
    </row>
    <row r="88" spans="1:6" ht="15" customHeight="1" thickBot="1">
      <c r="A88" s="145"/>
      <c r="B88" s="146"/>
      <c r="C88" s="146"/>
      <c r="D88" s="147"/>
      <c r="E88" s="788"/>
      <c r="F88" s="17"/>
    </row>
    <row r="89" spans="1:6" ht="15" customHeight="1" thickTop="1">
      <c r="A89" s="148"/>
      <c r="B89" s="149"/>
      <c r="C89" s="149"/>
      <c r="D89" s="150"/>
      <c r="E89" s="787"/>
      <c r="F89" s="12"/>
    </row>
    <row r="90" spans="1:6" ht="15" customHeight="1">
      <c r="A90" s="151"/>
      <c r="B90" s="152"/>
      <c r="C90" s="152"/>
      <c r="D90" s="153"/>
      <c r="E90" s="787"/>
      <c r="F90" s="13"/>
    </row>
    <row r="91" spans="1:6" ht="15" customHeight="1" thickBot="1">
      <c r="A91" s="154"/>
      <c r="B91" s="155"/>
      <c r="C91" s="155"/>
      <c r="D91" s="156"/>
      <c r="E91" s="788"/>
      <c r="F91" s="14"/>
    </row>
    <row r="92" spans="1:6" ht="12" customHeight="1" thickTop="1" thickBot="1">
      <c r="A92" s="789" t="s">
        <v>13</v>
      </c>
      <c r="B92" s="789"/>
      <c r="C92" s="789"/>
      <c r="D92" s="789"/>
      <c r="E92" s="789"/>
      <c r="F92" s="789"/>
    </row>
    <row r="93" spans="1:6" ht="15" customHeight="1" thickTop="1">
      <c r="A93" s="609"/>
      <c r="B93" s="610"/>
      <c r="C93" s="610"/>
      <c r="D93" s="611"/>
      <c r="E93" s="889"/>
      <c r="F93" s="612"/>
    </row>
    <row r="94" spans="1:6" ht="15" customHeight="1">
      <c r="A94" s="613"/>
      <c r="B94" s="614"/>
      <c r="C94" s="614"/>
      <c r="D94" s="615"/>
      <c r="E94" s="890"/>
      <c r="F94" s="616"/>
    </row>
    <row r="95" spans="1:6" ht="15" customHeight="1" thickBot="1">
      <c r="A95" s="617"/>
      <c r="B95" s="618"/>
      <c r="C95" s="618"/>
      <c r="D95" s="619"/>
      <c r="E95" s="891"/>
      <c r="F95" s="620"/>
    </row>
    <row r="96" spans="1:6" ht="12" customHeight="1" thickTop="1" thickBot="1">
      <c r="A96" s="789" t="s">
        <v>14</v>
      </c>
      <c r="B96" s="789"/>
      <c r="C96" s="789"/>
      <c r="D96" s="789"/>
      <c r="E96" s="789"/>
      <c r="F96" s="789"/>
    </row>
    <row r="97" spans="1:9" ht="15" customHeight="1" thickTop="1">
      <c r="A97" s="157"/>
      <c r="B97" s="158"/>
      <c r="C97" s="159"/>
      <c r="D97" s="160"/>
      <c r="E97" s="790"/>
      <c r="F97" s="16"/>
    </row>
    <row r="98" spans="1:9" ht="15" customHeight="1">
      <c r="A98" s="161"/>
      <c r="B98" s="162"/>
      <c r="C98" s="163"/>
      <c r="D98" s="153"/>
      <c r="E98" s="787"/>
      <c r="F98" s="13"/>
    </row>
    <row r="99" spans="1:9" ht="15" customHeight="1" thickBot="1">
      <c r="A99" s="164"/>
      <c r="B99" s="165"/>
      <c r="C99" s="166"/>
      <c r="D99" s="167"/>
      <c r="E99" s="788"/>
      <c r="F99" s="17"/>
    </row>
    <row r="100" spans="1:9" ht="26.1" customHeight="1" thickTop="1">
      <c r="A100" s="892" t="s">
        <v>74</v>
      </c>
      <c r="B100" s="892"/>
      <c r="C100" s="892"/>
      <c r="D100" s="892"/>
      <c r="E100" s="892"/>
      <c r="F100" s="892"/>
    </row>
    <row r="101" spans="1:9" ht="26.1" customHeight="1">
      <c r="A101" s="888" t="s">
        <v>17</v>
      </c>
      <c r="B101" s="888"/>
      <c r="C101" s="365">
        <f>SUM('ED CUMUL C 4P'!I2)</f>
        <v>0</v>
      </c>
      <c r="D101" s="780">
        <f>C101</f>
        <v>0</v>
      </c>
      <c r="E101" s="780"/>
      <c r="F101" s="780"/>
    </row>
    <row r="102" spans="1:9" ht="26.1" customHeight="1">
      <c r="A102" s="888" t="s">
        <v>18</v>
      </c>
      <c r="B102" s="888"/>
      <c r="C102" s="365">
        <f>SUM('ED CUMUL C 4P'!J6)</f>
        <v>0</v>
      </c>
      <c r="D102" s="493"/>
      <c r="E102" s="494"/>
      <c r="F102" s="494"/>
    </row>
    <row r="103" spans="1:9" ht="26.1" customHeight="1">
      <c r="A103" s="888" t="s">
        <v>19</v>
      </c>
      <c r="B103" s="888"/>
      <c r="C103" s="489">
        <f>SUM('ED CUMUL C 4P'!I6)</f>
        <v>0</v>
      </c>
      <c r="D103" s="780">
        <f>C102*C103</f>
        <v>0</v>
      </c>
      <c r="E103" s="780"/>
      <c r="F103" s="780"/>
      <c r="H103" s="26"/>
    </row>
    <row r="104" spans="1:9" ht="26.1" customHeight="1">
      <c r="A104" s="888" t="s">
        <v>20</v>
      </c>
      <c r="B104" s="888"/>
      <c r="C104" s="75"/>
      <c r="D104" s="493"/>
      <c r="E104" s="494"/>
      <c r="F104" s="494"/>
    </row>
    <row r="105" spans="1:9" ht="9" customHeight="1">
      <c r="A105" s="364"/>
      <c r="B105" s="364"/>
      <c r="C105" s="332"/>
      <c r="D105" s="201"/>
      <c r="E105" s="38"/>
      <c r="F105" s="38"/>
    </row>
    <row r="106" spans="1:9" ht="21.95" customHeight="1">
      <c r="A106" s="779" t="s">
        <v>21</v>
      </c>
      <c r="B106" s="779"/>
      <c r="C106" s="779"/>
      <c r="D106" s="780">
        <f>D101+D103</f>
        <v>0</v>
      </c>
      <c r="E106" s="780"/>
      <c r="F106" s="780"/>
    </row>
    <row r="107" spans="1:9" ht="21.95" customHeight="1">
      <c r="A107" s="781" t="s">
        <v>129</v>
      </c>
      <c r="B107" s="782"/>
      <c r="C107" s="782"/>
      <c r="D107" s="30">
        <f>SUM('ED CUMUL C 4P'!H36)</f>
        <v>300</v>
      </c>
      <c r="E107" s="368" t="e">
        <f>SUM('ED CUMUL C 4P'!I36)</f>
        <v>#DIV/0!</v>
      </c>
      <c r="F107" s="495"/>
    </row>
    <row r="108" spans="1:9" ht="21.95" customHeight="1">
      <c r="A108" s="760" t="s">
        <v>135</v>
      </c>
      <c r="B108" s="783"/>
      <c r="C108" s="783"/>
      <c r="D108" s="29">
        <f>SUM('ED CUMUL C 4P'!H37)</f>
        <v>300</v>
      </c>
      <c r="E108" s="372">
        <f>SUM('ED CUMUL C 4P'!I37)</f>
        <v>1</v>
      </c>
      <c r="F108" s="496"/>
      <c r="H108" s="9"/>
      <c r="I108" s="9"/>
    </row>
    <row r="109" spans="1:9" ht="21.95" customHeight="1">
      <c r="A109" s="373"/>
      <c r="B109" s="374"/>
      <c r="C109" s="374"/>
      <c r="D109" s="373"/>
      <c r="E109" s="784"/>
      <c r="F109" s="784"/>
      <c r="H109" s="8"/>
      <c r="I109" s="8"/>
    </row>
    <row r="110" spans="1:9" ht="18" customHeight="1">
      <c r="A110" s="373"/>
      <c r="B110" s="887" t="s">
        <v>150</v>
      </c>
      <c r="C110" s="887"/>
      <c r="D110" s="497"/>
      <c r="E110" s="498"/>
      <c r="F110" s="373"/>
    </row>
    <row r="111" spans="1:9" ht="18" customHeight="1">
      <c r="A111" s="376"/>
      <c r="B111" s="887"/>
      <c r="C111" s="887"/>
      <c r="D111" s="497"/>
      <c r="E111" s="376"/>
      <c r="F111" s="376"/>
    </row>
    <row r="112" spans="1:9" ht="18" customHeight="1">
      <c r="A112" s="376"/>
      <c r="B112" s="887"/>
      <c r="C112" s="887"/>
      <c r="D112" s="497"/>
      <c r="E112" s="376"/>
      <c r="F112" s="376"/>
    </row>
    <row r="113" spans="1:9" ht="18" customHeight="1">
      <c r="A113" s="376"/>
      <c r="B113" s="887"/>
      <c r="C113" s="887"/>
      <c r="D113" s="497"/>
      <c r="E113" s="376"/>
      <c r="F113" s="376"/>
    </row>
    <row r="114" spans="1:9" ht="18" customHeight="1">
      <c r="A114" s="376"/>
      <c r="B114" s="887"/>
      <c r="C114" s="887"/>
      <c r="D114" s="497"/>
      <c r="E114" s="376"/>
      <c r="F114" s="376"/>
    </row>
    <row r="115" spans="1:9" ht="1.5" customHeight="1">
      <c r="A115" s="377"/>
      <c r="B115" s="378"/>
      <c r="C115" s="883"/>
      <c r="D115" s="883"/>
      <c r="E115" s="378"/>
      <c r="F115" s="378"/>
    </row>
    <row r="116" spans="1:9" s="18" customFormat="1" ht="6" customHeight="1">
      <c r="A116" s="379"/>
      <c r="B116" s="380"/>
      <c r="C116" s="380"/>
      <c r="D116" s="380"/>
      <c r="E116" s="380"/>
      <c r="F116" s="380"/>
    </row>
    <row r="117" spans="1:9" ht="27" customHeight="1">
      <c r="A117" s="381" t="s">
        <v>44</v>
      </c>
      <c r="B117" s="381" t="s">
        <v>42</v>
      </c>
      <c r="C117" s="381" t="s">
        <v>43</v>
      </c>
      <c r="D117" s="381" t="s">
        <v>117</v>
      </c>
      <c r="E117" s="381" t="s">
        <v>46</v>
      </c>
      <c r="F117" s="383">
        <f>D106</f>
        <v>0</v>
      </c>
    </row>
    <row r="118" spans="1:9" ht="27" customHeight="1">
      <c r="A118" s="499" t="s">
        <v>116</v>
      </c>
      <c r="B118" s="500">
        <f>SUM('ED CUMUL C 4P'!B23)</f>
        <v>0</v>
      </c>
      <c r="C118" s="501">
        <f>SUM('ED CUMUL C 4P'!C23)</f>
        <v>0</v>
      </c>
      <c r="D118" s="502">
        <f>SUM('ED CUMUL C 4P'!E23)</f>
        <v>0</v>
      </c>
      <c r="E118" s="503">
        <f>SUM('ED CUMUL C 4P'!F23)</f>
        <v>0</v>
      </c>
      <c r="F118" s="383">
        <f t="shared" ref="F118:F126" si="0">F117-D118</f>
        <v>0</v>
      </c>
      <c r="I118" s="6"/>
    </row>
    <row r="119" spans="1:9" ht="27" customHeight="1">
      <c r="A119" s="499" t="s">
        <v>114</v>
      </c>
      <c r="B119" s="500">
        <f>SUM('ED CUMUL C 4P'!B24)</f>
        <v>0</v>
      </c>
      <c r="C119" s="501">
        <f>SUM('ED CUMUL C 4P'!C24)</f>
        <v>0</v>
      </c>
      <c r="D119" s="502">
        <f>SUM('ED CUMUL C 4P'!E24)</f>
        <v>0</v>
      </c>
      <c r="E119" s="503">
        <f>SUM('ED CUMUL C 4P'!F24)</f>
        <v>0</v>
      </c>
      <c r="F119" s="383">
        <f t="shared" si="0"/>
        <v>0</v>
      </c>
      <c r="I119" s="6"/>
    </row>
    <row r="120" spans="1:9" ht="27" customHeight="1">
      <c r="A120" s="499" t="s">
        <v>170</v>
      </c>
      <c r="B120" s="500">
        <f>SUM('ED CUMUL C 4P'!B25)</f>
        <v>0</v>
      </c>
      <c r="C120" s="501">
        <f>SUM('ED CUMUL C 4P'!C25)</f>
        <v>0</v>
      </c>
      <c r="D120" s="502">
        <f>SUM('ED CUMUL C 4P'!E25)</f>
        <v>0</v>
      </c>
      <c r="E120" s="503">
        <f>SUM('ED CUMUL C 4P'!F25)</f>
        <v>0</v>
      </c>
      <c r="F120" s="383"/>
      <c r="I120" s="6"/>
    </row>
    <row r="121" spans="1:9" ht="27" customHeight="1">
      <c r="A121" s="499" t="s">
        <v>22</v>
      </c>
      <c r="B121" s="500">
        <f>SUM('ED CUMUL C 4P'!B26)</f>
        <v>0</v>
      </c>
      <c r="C121" s="501">
        <f>SUM('ED CUMUL C 4P'!C26)</f>
        <v>90</v>
      </c>
      <c r="D121" s="502">
        <f>SUM('ED CUMUL C 4P'!E26)</f>
        <v>0</v>
      </c>
      <c r="E121" s="503">
        <f>SUM('ED CUMUL C 4P'!F26)</f>
        <v>90</v>
      </c>
      <c r="F121" s="383">
        <f>F119-D121</f>
        <v>0</v>
      </c>
      <c r="I121" s="6"/>
    </row>
    <row r="122" spans="1:9" ht="27" customHeight="1">
      <c r="A122" s="499" t="s">
        <v>23</v>
      </c>
      <c r="B122" s="500">
        <f>SUM('ED CUMUL C 4P'!B27)</f>
        <v>0</v>
      </c>
      <c r="C122" s="501">
        <f>SUM('ED CUMUL C 4P'!C27)</f>
        <v>0</v>
      </c>
      <c r="D122" s="502">
        <f>SUM('ED CUMUL C 4P'!E27)</f>
        <v>0</v>
      </c>
      <c r="E122" s="503">
        <f>SUM('ED CUMUL C 4P'!F27)</f>
        <v>90</v>
      </c>
      <c r="F122" s="383">
        <f t="shared" si="0"/>
        <v>0</v>
      </c>
      <c r="I122" s="6"/>
    </row>
    <row r="123" spans="1:9" ht="27" customHeight="1">
      <c r="A123" s="499" t="s">
        <v>24</v>
      </c>
      <c r="B123" s="500">
        <f>SUM('ED CUMUL C 4P'!B28)</f>
        <v>0</v>
      </c>
      <c r="C123" s="501">
        <f>SUM('ED CUMUL C 4P'!C28)</f>
        <v>0</v>
      </c>
      <c r="D123" s="502">
        <f>SUM('ED CUMUL C 4P'!E28)</f>
        <v>0</v>
      </c>
      <c r="E123" s="503">
        <f>SUM('ED CUMUL C 4P'!F28)</f>
        <v>90</v>
      </c>
      <c r="F123" s="383">
        <f t="shared" si="0"/>
        <v>0</v>
      </c>
      <c r="I123" s="6"/>
    </row>
    <row r="124" spans="1:9" ht="27" customHeight="1">
      <c r="A124" s="499" t="s">
        <v>25</v>
      </c>
      <c r="B124" s="500">
        <f>SUM('ED CUMUL C 4P'!B29)</f>
        <v>0</v>
      </c>
      <c r="C124" s="501">
        <f>SUM('ED CUMUL C 4P'!C29)</f>
        <v>0</v>
      </c>
      <c r="D124" s="502">
        <f>SUM('ED CUMUL C 4P'!E29)</f>
        <v>0</v>
      </c>
      <c r="E124" s="503">
        <f>SUM('ED CUMUL C 4P'!F29)</f>
        <v>90</v>
      </c>
      <c r="F124" s="383">
        <f t="shared" si="0"/>
        <v>0</v>
      </c>
      <c r="I124" s="6"/>
    </row>
    <row r="125" spans="1:9" ht="27" customHeight="1">
      <c r="A125" s="499" t="s">
        <v>26</v>
      </c>
      <c r="B125" s="500">
        <f>SUM('ED CUMUL C 4P'!B30)</f>
        <v>0</v>
      </c>
      <c r="C125" s="501">
        <f>SUM('ED CUMUL C 4P'!C30)</f>
        <v>210</v>
      </c>
      <c r="D125" s="502">
        <f>SUM('ED CUMUL C 4P'!E30)</f>
        <v>0</v>
      </c>
      <c r="E125" s="503">
        <f>SUM('ED CUMUL C 4P'!F30)</f>
        <v>300</v>
      </c>
      <c r="F125" s="383">
        <f t="shared" si="0"/>
        <v>0</v>
      </c>
      <c r="G125" s="8"/>
      <c r="I125" s="6"/>
    </row>
    <row r="126" spans="1:9" ht="27" customHeight="1">
      <c r="A126" s="499" t="s">
        <v>83</v>
      </c>
      <c r="B126" s="500">
        <f>SUM('ED CUMUL C 4P'!B31)</f>
        <v>0</v>
      </c>
      <c r="C126" s="501">
        <f>SUM('ED CUMUL C 4P'!C31)</f>
        <v>0</v>
      </c>
      <c r="D126" s="502">
        <f>SUM('ED CUMUL C 4P'!E31)</f>
        <v>0</v>
      </c>
      <c r="E126" s="503">
        <f>SUM('ED CUMUL C 4P'!F31)</f>
        <v>300</v>
      </c>
      <c r="F126" s="383">
        <f t="shared" si="0"/>
        <v>0</v>
      </c>
      <c r="I126" s="6"/>
    </row>
    <row r="127" spans="1:9" ht="27" customHeight="1">
      <c r="A127" s="499" t="s">
        <v>71</v>
      </c>
      <c r="B127" s="500">
        <f>SUM('[2]ED CUMUL'!B32)</f>
        <v>2</v>
      </c>
      <c r="C127" s="501">
        <f>SUM('ED CUMUL C 4P'!C32)</f>
        <v>0</v>
      </c>
      <c r="D127" s="502">
        <f>SUM('ED CUMUL C 4P'!E32)</f>
        <v>0</v>
      </c>
      <c r="E127" s="503">
        <f>SUM('ED CUMUL C 4P'!F32)</f>
        <v>300</v>
      </c>
      <c r="F127" s="504"/>
      <c r="G127" s="8"/>
      <c r="I127" s="6"/>
    </row>
    <row r="128" spans="1:9" ht="27" customHeight="1">
      <c r="A128" s="499" t="s">
        <v>84</v>
      </c>
      <c r="B128" s="500">
        <f>SUM('[2]ED CUMUL'!B33)</f>
        <v>1</v>
      </c>
      <c r="C128" s="501">
        <f>SUM('ED CUMUL C 4P'!C33)</f>
        <v>0</v>
      </c>
      <c r="D128" s="502">
        <f>SUM('ED CUMUL C 4P'!E33)</f>
        <v>0</v>
      </c>
      <c r="E128" s="503">
        <f>SUM('ED CUMUL C 4P'!F33)</f>
        <v>300</v>
      </c>
      <c r="F128" s="504"/>
      <c r="G128" s="8"/>
      <c r="I128" s="6"/>
    </row>
    <row r="129" spans="1:9" ht="6.75" customHeight="1">
      <c r="A129" s="884"/>
      <c r="B129" s="884"/>
      <c r="C129" s="505"/>
      <c r="D129" s="506"/>
      <c r="E129" s="389"/>
      <c r="F129" s="507"/>
      <c r="I129" s="6"/>
    </row>
    <row r="130" spans="1:9" ht="27" customHeight="1">
      <c r="A130" s="389">
        <v>4</v>
      </c>
      <c r="B130" s="575"/>
      <c r="C130" s="631"/>
      <c r="D130" s="621"/>
      <c r="F130" s="19"/>
    </row>
    <row r="131" spans="1:9" ht="24.95" customHeight="1">
      <c r="A131" s="778">
        <f>C12</f>
        <v>0</v>
      </c>
      <c r="B131" s="778"/>
      <c r="C131" s="778"/>
      <c r="D131" s="778"/>
      <c r="E131" s="508"/>
      <c r="F131" s="509"/>
    </row>
    <row r="132" spans="1:9" ht="24.95" customHeight="1">
      <c r="A132" s="510"/>
      <c r="B132" s="370" t="s">
        <v>102</v>
      </c>
      <c r="C132" s="885" t="str">
        <f>IF(B20="X","TRIPLETTES : 3 chèques de : ",IF(B21="X","DOUBLETTES : 2 chèques de : ",IF(B22="X","TETE A TETE : 1 chèque de : ","")))</f>
        <v/>
      </c>
      <c r="D132" s="886"/>
      <c r="E132" s="762">
        <f>SUM('ED CUMUL C 4P'!D36)</f>
        <v>0</v>
      </c>
      <c r="F132" s="763"/>
    </row>
    <row r="133" spans="1:9" ht="24.95" customHeight="1">
      <c r="A133" s="511"/>
      <c r="B133" s="391" t="s">
        <v>103</v>
      </c>
      <c r="C133" s="885" t="str">
        <f>IF(B20="X","TRIPLETTES : 3 chèques de : ",IF(B21="X","DOUBLETTES : 2 chèques de : ",IF(B22="X","TETE A TETE : 1 chèque de : ","")))</f>
        <v/>
      </c>
      <c r="D133" s="886"/>
      <c r="E133" s="762">
        <f>SUM('ED CUMUL C 4P'!D37)</f>
        <v>0</v>
      </c>
      <c r="F133" s="763"/>
    </row>
    <row r="134" spans="1:9" ht="24.95" customHeight="1">
      <c r="A134" s="747" t="s">
        <v>16</v>
      </c>
      <c r="B134" s="747"/>
      <c r="C134" s="747"/>
      <c r="D134" s="747"/>
      <c r="E134" s="747"/>
      <c r="F134" s="747"/>
    </row>
    <row r="135" spans="1:9" ht="6" customHeight="1" thickBot="1">
      <c r="A135" s="392"/>
      <c r="B135" s="392"/>
      <c r="C135" s="392"/>
      <c r="D135" s="392"/>
      <c r="E135" s="392"/>
      <c r="F135" s="392"/>
    </row>
    <row r="136" spans="1:9" ht="20.45" customHeight="1" thickTop="1">
      <c r="A136" s="342" t="s">
        <v>1</v>
      </c>
      <c r="B136" s="343" t="s">
        <v>2</v>
      </c>
      <c r="C136" s="764" t="s">
        <v>3</v>
      </c>
      <c r="D136" s="342" t="s">
        <v>1</v>
      </c>
      <c r="E136" s="766" t="s">
        <v>47</v>
      </c>
      <c r="F136" s="768" t="s">
        <v>30</v>
      </c>
    </row>
    <row r="137" spans="1:9" ht="20.45" customHeight="1" thickBot="1">
      <c r="A137" s="344" t="s">
        <v>5</v>
      </c>
      <c r="B137" s="345"/>
      <c r="C137" s="765"/>
      <c r="D137" s="344" t="s">
        <v>7</v>
      </c>
      <c r="E137" s="767"/>
      <c r="F137" s="769"/>
    </row>
    <row r="138" spans="1:9" ht="20.45" customHeight="1" thickTop="1" thickBot="1">
      <c r="A138" s="512">
        <f>IF('ED CUMUL C 4P'!F12=3,A97,A97)</f>
        <v>0</v>
      </c>
      <c r="B138" s="513">
        <f>IF('ED CUMUL C 4P'!F12=3,B97,B97)</f>
        <v>0</v>
      </c>
      <c r="C138" s="513">
        <f>IF('ED CUMUL C 4P'!F12=3,C97,C97)</f>
        <v>0</v>
      </c>
      <c r="D138" s="514">
        <f>IF('ED CUMUL C 4P'!F12=3,D97,D97)</f>
        <v>0</v>
      </c>
      <c r="E138" s="515">
        <f>IF('ED CUMUL C 4P'!F12=3,E132,E132)</f>
        <v>0</v>
      </c>
      <c r="F138" s="184"/>
      <c r="I138" s="7"/>
    </row>
    <row r="139" spans="1:9" ht="20.45" customHeight="1" thickTop="1" thickBot="1">
      <c r="A139" s="516">
        <f>IF('ED CUMUL C 4P'!F12&lt;&gt;1,A98,"")</f>
        <v>0</v>
      </c>
      <c r="B139" s="517">
        <f>IF('ED CUMUL C 4P'!F12&lt;&gt;1,B98,"")</f>
        <v>0</v>
      </c>
      <c r="C139" s="517">
        <f>IF('ED CUMUL C 4P'!F12&lt;&gt;1,C98,"")</f>
        <v>0</v>
      </c>
      <c r="D139" s="518">
        <f>IF('ED CUMUL C 4P'!F12&lt;&gt;1,D98,"")</f>
        <v>0</v>
      </c>
      <c r="E139" s="515">
        <f>IF('ED CUMUL C 4P'!F12&lt;&gt;1,E132,"")</f>
        <v>0</v>
      </c>
      <c r="F139" s="185"/>
      <c r="I139" s="7"/>
    </row>
    <row r="140" spans="1:9" ht="20.45" customHeight="1" thickTop="1" thickBot="1">
      <c r="A140" s="519" t="str">
        <f>IF('ED CUMUL C 4P'!F12=3,A99,"")</f>
        <v/>
      </c>
      <c r="B140" s="517" t="str">
        <f>IF('ED CUMUL C 4P'!F12=3,B99,"")</f>
        <v/>
      </c>
      <c r="C140" s="517" t="str">
        <f>IF('ED CUMUL C 4P'!F12=3,C99,"")</f>
        <v/>
      </c>
      <c r="D140" s="518" t="str">
        <f>IF('ED CUMUL C 4P'!F12=3,D99,"")</f>
        <v/>
      </c>
      <c r="E140" s="515" t="str">
        <f>IF('ED CUMUL C 4P'!F12=3,E132,"")</f>
        <v/>
      </c>
      <c r="F140" s="185"/>
      <c r="I140" s="7"/>
    </row>
    <row r="141" spans="1:9" ht="20.45" customHeight="1" thickTop="1" thickBot="1">
      <c r="A141" s="520">
        <f>IF('ED CUMUL C 4P'!F12=3,A93,A93)</f>
        <v>0</v>
      </c>
      <c r="B141" s="521">
        <f>IF('ED CUMUL C 4P'!F12=3,B93,B93)</f>
        <v>0</v>
      </c>
      <c r="C141" s="517">
        <f>IF('ED CUMUL C 4P'!F12=3,C93,C93)</f>
        <v>0</v>
      </c>
      <c r="D141" s="522">
        <f>IF('ED CUMUL C 4P'!F12=3,D93,D93)</f>
        <v>0</v>
      </c>
      <c r="E141" s="515">
        <f>IF('ED CUMUL C 4P'!F12=3,E133,E133)</f>
        <v>0</v>
      </c>
      <c r="F141" s="185"/>
      <c r="I141" s="7"/>
    </row>
    <row r="142" spans="1:9" ht="20.45" customHeight="1" thickTop="1" thickBot="1">
      <c r="A142" s="516">
        <f>IF('ED CUMUL C 4P'!F12&lt;&gt;1,A94,"")</f>
        <v>0</v>
      </c>
      <c r="B142" s="517">
        <f>IF('ED CUMUL C 4P'!F12&lt;&gt;1,B94,"")</f>
        <v>0</v>
      </c>
      <c r="C142" s="517">
        <f>IF('ED CUMUL C 4P'!F12&lt;&gt;1,C94,"")</f>
        <v>0</v>
      </c>
      <c r="D142" s="518">
        <f>IF('ED CUMUL C 4P'!F12&lt;&gt;1,D94,"")</f>
        <v>0</v>
      </c>
      <c r="E142" s="515">
        <f>IF('ED CUMUL C 4P'!F12&lt;&gt;1,E133,"")</f>
        <v>0</v>
      </c>
      <c r="F142" s="185"/>
      <c r="I142" s="7"/>
    </row>
    <row r="143" spans="1:9" ht="20.45" customHeight="1" thickTop="1" thickBot="1">
      <c r="A143" s="523" t="str">
        <f>IF('ED CUMUL C 4P'!F12=3,A95,"")</f>
        <v/>
      </c>
      <c r="B143" s="524" t="str">
        <f>IF('ED CUMUL C 4P'!F12=3,B95,"")</f>
        <v/>
      </c>
      <c r="C143" s="524" t="str">
        <f>IF('ED CUMUL C 4P'!F12=3,C95,"")</f>
        <v/>
      </c>
      <c r="D143" s="525" t="str">
        <f>IF('ED CUMUL C 4P'!F12=3,D95,"")</f>
        <v/>
      </c>
      <c r="E143" s="515" t="str">
        <f>IF('ED CUMUL C 4P'!F12=3,E133,"")</f>
        <v/>
      </c>
      <c r="F143" s="186"/>
      <c r="I143" s="7"/>
    </row>
    <row r="144" spans="1:9" ht="20.45" customHeight="1" thickTop="1">
      <c r="A144" s="747" t="s">
        <v>31</v>
      </c>
      <c r="B144" s="747"/>
      <c r="C144" s="747"/>
      <c r="D144" s="747"/>
      <c r="E144" s="747"/>
      <c r="F144" s="747"/>
    </row>
    <row r="145" spans="1:6" ht="20.45" customHeight="1">
      <c r="B145" s="56">
        <f>IF('ED CUMUL C 4P'!F12=3,B97,B97)</f>
        <v>0</v>
      </c>
      <c r="C145" s="44" t="str">
        <f t="shared" ref="C145:C150" si="1">IF(B145=0,"",B145)</f>
        <v/>
      </c>
      <c r="D145" s="751" t="s">
        <v>45</v>
      </c>
      <c r="E145" s="752"/>
      <c r="F145" s="753"/>
    </row>
    <row r="146" spans="1:6" ht="20.45" customHeight="1">
      <c r="B146" s="56">
        <f>IF('ED CUMUL C 4P'!F12&lt;&gt;1,B98,"")</f>
        <v>0</v>
      </c>
      <c r="C146" s="44" t="str">
        <f t="shared" si="1"/>
        <v/>
      </c>
      <c r="D146" s="754"/>
      <c r="E146" s="755"/>
      <c r="F146" s="756"/>
    </row>
    <row r="147" spans="1:6" ht="20.45" customHeight="1">
      <c r="B147" s="56" t="str">
        <f>IF('ED CUMUL C 4P'!F12=3,B99,"")</f>
        <v/>
      </c>
      <c r="C147" s="44" t="str">
        <f t="shared" si="1"/>
        <v/>
      </c>
      <c r="D147" s="757"/>
      <c r="E147" s="758"/>
      <c r="F147" s="759"/>
    </row>
    <row r="148" spans="1:6" ht="20.45" customHeight="1">
      <c r="B148" s="56">
        <f>IF('ED CUMUL C 4P'!F12=3,B100,B100)</f>
        <v>0</v>
      </c>
      <c r="C148" s="44" t="str">
        <f t="shared" si="1"/>
        <v/>
      </c>
      <c r="D148" s="746"/>
      <c r="E148" s="746"/>
      <c r="F148" s="746"/>
    </row>
    <row r="149" spans="1:6" ht="20.45" customHeight="1">
      <c r="B149" s="56">
        <f>IF('ED CUMUL C 4P'!F12&lt;&gt;1,B101,"")</f>
        <v>0</v>
      </c>
      <c r="C149" s="44" t="str">
        <f t="shared" si="1"/>
        <v/>
      </c>
      <c r="D149" s="746"/>
      <c r="E149" s="746"/>
      <c r="F149" s="746"/>
    </row>
    <row r="150" spans="1:6" ht="20.45" customHeight="1">
      <c r="B150" s="56" t="str">
        <f>IF('ED CUMUL C 4P'!F12=3,B102,"")</f>
        <v/>
      </c>
      <c r="C150" s="44" t="str">
        <f t="shared" si="1"/>
        <v/>
      </c>
      <c r="D150" s="746"/>
      <c r="E150" s="746"/>
      <c r="F150" s="746"/>
    </row>
    <row r="151" spans="1:6" ht="9" customHeight="1">
      <c r="B151" s="1"/>
      <c r="D151" s="746"/>
      <c r="E151" s="746"/>
      <c r="F151" s="746"/>
    </row>
    <row r="152" spans="1:6" ht="18" customHeight="1">
      <c r="A152" s="747" t="s">
        <v>32</v>
      </c>
      <c r="B152" s="747"/>
      <c r="C152" s="45">
        <f>SUM(E138:E143)</f>
        <v>0</v>
      </c>
      <c r="D152" s="1"/>
    </row>
    <row r="153" spans="1:6" ht="6" customHeight="1">
      <c r="B153" s="1"/>
      <c r="D153" s="1"/>
    </row>
    <row r="154" spans="1:6" ht="18" customHeight="1">
      <c r="A154" s="407" t="s">
        <v>33</v>
      </c>
      <c r="B154" s="748" t="str">
        <f>E12</f>
        <v/>
      </c>
      <c r="C154" s="749"/>
      <c r="D154" s="408" t="s">
        <v>34</v>
      </c>
      <c r="E154" s="750"/>
      <c r="F154" s="749"/>
    </row>
    <row r="155" spans="1:6" ht="6" customHeight="1">
      <c r="B155" s="1"/>
      <c r="D155" s="1"/>
    </row>
    <row r="156" spans="1:6" ht="18" customHeight="1">
      <c r="A156" s="745" t="s">
        <v>35</v>
      </c>
      <c r="B156" s="745"/>
      <c r="C156" s="409" t="str">
        <f>B17</f>
        <v/>
      </c>
      <c r="D156" s="316"/>
      <c r="E156" s="745"/>
      <c r="F156" s="745"/>
    </row>
    <row r="157" spans="1:6" ht="6" customHeight="1">
      <c r="A157" s="332"/>
      <c r="C157" s="526"/>
      <c r="D157" s="316"/>
      <c r="E157" s="332"/>
      <c r="F157" s="332"/>
    </row>
    <row r="158" spans="1:6" ht="18" customHeight="1">
      <c r="A158" s="745" t="s">
        <v>36</v>
      </c>
      <c r="B158" s="745"/>
      <c r="C158" s="410" t="str">
        <f>C42</f>
        <v/>
      </c>
      <c r="D158" s="1"/>
    </row>
    <row r="159" spans="1:6" ht="6.75" customHeight="1">
      <c r="A159" s="745"/>
      <c r="B159" s="745"/>
      <c r="C159" s="4"/>
      <c r="D159" s="1"/>
    </row>
    <row r="160" spans="1:6" ht="18" customHeight="1">
      <c r="A160" s="739" t="s">
        <v>121</v>
      </c>
      <c r="B160" s="739"/>
      <c r="C160" s="739"/>
      <c r="D160" s="739"/>
      <c r="E160" s="739"/>
      <c r="F160" s="739"/>
    </row>
    <row r="161" spans="1:6" ht="18" customHeight="1">
      <c r="A161" s="739"/>
      <c r="B161" s="739"/>
      <c r="C161" s="739"/>
      <c r="D161" s="739"/>
      <c r="E161" s="739"/>
      <c r="F161" s="739"/>
    </row>
    <row r="162" spans="1:6" ht="18" customHeight="1">
      <c r="A162" s="739" t="s">
        <v>80</v>
      </c>
      <c r="B162" s="739"/>
      <c r="C162" s="739"/>
      <c r="D162" s="739"/>
      <c r="E162" s="739"/>
      <c r="F162" s="739"/>
    </row>
    <row r="163" spans="1:6" ht="18" customHeight="1">
      <c r="A163" s="739" t="s">
        <v>82</v>
      </c>
      <c r="B163" s="739"/>
      <c r="C163" s="739"/>
      <c r="D163" s="739"/>
      <c r="E163" s="739"/>
      <c r="F163" s="739"/>
    </row>
    <row r="164" spans="1:6" ht="18" customHeight="1">
      <c r="A164" s="739" t="s">
        <v>59</v>
      </c>
      <c r="B164" s="739"/>
      <c r="C164" s="739"/>
      <c r="D164" s="739"/>
      <c r="E164" s="739"/>
      <c r="F164" s="739"/>
    </row>
    <row r="165" spans="1:6" ht="18" customHeight="1">
      <c r="A165" s="739" t="s">
        <v>60</v>
      </c>
      <c r="B165" s="739"/>
      <c r="C165" s="739"/>
      <c r="D165" s="739"/>
      <c r="E165" s="739"/>
      <c r="F165" s="739"/>
    </row>
    <row r="166" spans="1:6" ht="2.25" customHeight="1">
      <c r="A166" s="373"/>
      <c r="B166" s="373"/>
      <c r="C166" s="373"/>
      <c r="D166" s="740"/>
      <c r="E166" s="741"/>
      <c r="F166" s="741"/>
    </row>
    <row r="167" spans="1:6" ht="1.5" customHeight="1">
      <c r="A167" s="373"/>
      <c r="B167" s="373"/>
      <c r="C167" s="373"/>
      <c r="D167" s="411"/>
      <c r="E167" s="412"/>
      <c r="F167" s="412"/>
    </row>
    <row r="168" spans="1:6" ht="32.25" customHeight="1" thickBot="1">
      <c r="A168" s="742" t="s">
        <v>70</v>
      </c>
      <c r="B168" s="742"/>
      <c r="C168" s="742"/>
      <c r="D168" s="742"/>
      <c r="E168" s="742"/>
      <c r="F168" s="742"/>
    </row>
    <row r="169" spans="1:6" ht="21.75" customHeight="1">
      <c r="A169" s="743"/>
      <c r="B169" s="743"/>
      <c r="C169" s="743"/>
      <c r="D169" s="743"/>
      <c r="E169" s="743"/>
      <c r="F169" s="743"/>
    </row>
    <row r="170" spans="1:6" ht="18" customHeight="1">
      <c r="A170" s="744"/>
      <c r="B170" s="744"/>
      <c r="C170" s="744"/>
      <c r="D170" s="744"/>
      <c r="E170" s="744"/>
      <c r="F170" s="744"/>
    </row>
    <row r="171" spans="1:6" ht="18.75" customHeight="1">
      <c r="A171" s="735"/>
      <c r="B171" s="735"/>
      <c r="C171" s="171"/>
      <c r="D171" s="172"/>
      <c r="E171" s="172"/>
      <c r="F171" s="172"/>
    </row>
    <row r="172" spans="1:6" ht="18" customHeight="1">
      <c r="A172" s="735"/>
      <c r="B172" s="735"/>
      <c r="C172" s="171"/>
      <c r="D172" s="172"/>
      <c r="E172" s="172"/>
      <c r="F172" s="172"/>
    </row>
    <row r="173" spans="1:6" ht="18" customHeight="1">
      <c r="A173" s="735"/>
      <c r="B173" s="735"/>
      <c r="C173" s="171"/>
      <c r="D173" s="172"/>
      <c r="E173" s="172"/>
      <c r="F173" s="172"/>
    </row>
    <row r="174" spans="1:6" ht="18" customHeight="1">
      <c r="A174" s="735"/>
      <c r="B174" s="735"/>
      <c r="C174" s="171"/>
      <c r="D174" s="172"/>
      <c r="E174" s="172"/>
      <c r="F174" s="172"/>
    </row>
    <row r="175" spans="1:6" ht="18" customHeight="1">
      <c r="A175" s="738"/>
      <c r="B175" s="738"/>
      <c r="C175" s="171"/>
      <c r="D175" s="172"/>
      <c r="E175" s="172"/>
      <c r="F175" s="172"/>
    </row>
    <row r="176" spans="1:6" ht="18" customHeight="1">
      <c r="A176" s="735"/>
      <c r="B176" s="735"/>
      <c r="C176" s="171"/>
      <c r="D176" s="172"/>
      <c r="E176" s="172"/>
      <c r="F176" s="172"/>
    </row>
    <row r="177" spans="1:6" ht="18" customHeight="1">
      <c r="A177" s="735"/>
      <c r="B177" s="735"/>
      <c r="C177" s="171"/>
      <c r="D177" s="172"/>
      <c r="E177" s="172"/>
      <c r="F177" s="172"/>
    </row>
    <row r="178" spans="1:6" ht="18" customHeight="1">
      <c r="A178" s="735"/>
      <c r="B178" s="735"/>
      <c r="C178" s="171"/>
      <c r="D178" s="172"/>
      <c r="E178" s="172"/>
      <c r="F178" s="172"/>
    </row>
    <row r="179" spans="1:6" ht="18" customHeight="1">
      <c r="A179" s="735"/>
      <c r="B179" s="735"/>
      <c r="C179" s="171"/>
      <c r="D179" s="172"/>
      <c r="E179" s="172"/>
      <c r="F179" s="172"/>
    </row>
    <row r="180" spans="1:6" ht="18" customHeight="1">
      <c r="A180" s="736"/>
      <c r="B180" s="736"/>
      <c r="C180" s="171"/>
      <c r="D180" s="172"/>
      <c r="E180" s="172"/>
      <c r="F180" s="172"/>
    </row>
    <row r="181" spans="1:6" ht="18" customHeight="1">
      <c r="A181" s="737"/>
      <c r="B181" s="737"/>
      <c r="C181" s="173"/>
      <c r="D181" s="172"/>
      <c r="E181" s="172"/>
      <c r="F181" s="172"/>
    </row>
    <row r="182" spans="1:6" ht="18" customHeight="1">
      <c r="A182" s="737"/>
      <c r="B182" s="737"/>
      <c r="C182" s="173"/>
      <c r="D182" s="172"/>
      <c r="E182" s="172"/>
      <c r="F182" s="172"/>
    </row>
    <row r="183" spans="1:6" ht="18" customHeight="1">
      <c r="A183" s="737"/>
      <c r="B183" s="737"/>
      <c r="C183" s="173"/>
      <c r="D183" s="172"/>
      <c r="E183" s="172"/>
      <c r="F183" s="172"/>
    </row>
    <row r="184" spans="1:6" ht="18" customHeight="1" thickBot="1">
      <c r="A184" s="172"/>
      <c r="B184" s="172"/>
      <c r="C184" s="172"/>
      <c r="D184" s="172"/>
      <c r="E184" s="172"/>
      <c r="F184" s="172"/>
    </row>
    <row r="185" spans="1:6" ht="20.100000000000001" customHeight="1" thickBot="1">
      <c r="A185" s="724"/>
      <c r="B185" s="725"/>
      <c r="C185" s="725"/>
      <c r="D185" s="725"/>
      <c r="E185" s="725"/>
      <c r="F185" s="726"/>
    </row>
    <row r="186" spans="1:6" ht="22.5" customHeight="1">
      <c r="A186" s="882"/>
      <c r="B186" s="882"/>
      <c r="C186" s="882"/>
      <c r="D186" s="882"/>
      <c r="E186" s="882"/>
      <c r="F186" s="882"/>
    </row>
    <row r="187" spans="1:6" ht="18" customHeight="1">
      <c r="B187" s="1"/>
      <c r="D187" s="1"/>
    </row>
    <row r="188" spans="1:6" ht="20.25" customHeight="1" thickBot="1">
      <c r="A188" s="727" t="s">
        <v>55</v>
      </c>
      <c r="B188" s="727"/>
      <c r="C188" s="727"/>
      <c r="D188" s="727"/>
      <c r="E188" s="727"/>
      <c r="F188" s="727"/>
    </row>
    <row r="189" spans="1:6" ht="18" customHeight="1" thickTop="1">
      <c r="A189" s="342" t="s">
        <v>1</v>
      </c>
      <c r="B189" s="343" t="s">
        <v>2</v>
      </c>
      <c r="C189" s="728" t="s">
        <v>3</v>
      </c>
      <c r="D189" s="343" t="s">
        <v>1</v>
      </c>
      <c r="E189" s="730" t="s">
        <v>49</v>
      </c>
      <c r="F189" s="730" t="s">
        <v>50</v>
      </c>
    </row>
    <row r="190" spans="1:6" ht="18" customHeight="1" thickBot="1">
      <c r="A190" s="344" t="s">
        <v>5</v>
      </c>
      <c r="B190" s="345" t="s">
        <v>6</v>
      </c>
      <c r="C190" s="729"/>
      <c r="D190" s="345" t="s">
        <v>7</v>
      </c>
      <c r="E190" s="731"/>
      <c r="F190" s="731"/>
    </row>
    <row r="191" spans="1:6" ht="18" customHeight="1" thickTop="1" thickBot="1">
      <c r="A191" s="732"/>
      <c r="B191" s="733"/>
      <c r="C191" s="733"/>
      <c r="D191" s="733"/>
      <c r="E191" s="733"/>
      <c r="F191" s="734"/>
    </row>
    <row r="192" spans="1:6" ht="8.25" customHeight="1" thickTop="1">
      <c r="A192" s="81"/>
      <c r="B192" s="82"/>
      <c r="C192" s="82"/>
      <c r="D192" s="83"/>
      <c r="E192" s="720"/>
      <c r="F192" s="174"/>
    </row>
    <row r="193" spans="1:6" ht="17.100000000000001" customHeight="1">
      <c r="A193" s="84"/>
      <c r="B193" s="85"/>
      <c r="C193" s="85"/>
      <c r="D193" s="86"/>
      <c r="E193" s="721"/>
      <c r="F193" s="175"/>
    </row>
    <row r="194" spans="1:6" ht="17.100000000000001" customHeight="1" thickBot="1">
      <c r="A194" s="87"/>
      <c r="B194" s="88"/>
      <c r="C194" s="88"/>
      <c r="D194" s="89"/>
      <c r="E194" s="722"/>
      <c r="F194" s="176"/>
    </row>
    <row r="195" spans="1:6" ht="17.100000000000001" customHeight="1" thickTop="1">
      <c r="A195" s="90"/>
      <c r="B195" s="91"/>
      <c r="C195" s="91"/>
      <c r="D195" s="92"/>
      <c r="E195" s="721"/>
      <c r="F195" s="177"/>
    </row>
    <row r="196" spans="1:6" ht="17.100000000000001" customHeight="1">
      <c r="A196" s="93"/>
      <c r="B196" s="94"/>
      <c r="C196" s="94"/>
      <c r="D196" s="95"/>
      <c r="E196" s="721"/>
      <c r="F196" s="178"/>
    </row>
    <row r="197" spans="1:6" ht="17.100000000000001" customHeight="1" thickBot="1">
      <c r="A197" s="96"/>
      <c r="B197" s="97"/>
      <c r="C197" s="97"/>
      <c r="D197" s="98"/>
      <c r="E197" s="722"/>
      <c r="F197" s="179"/>
    </row>
    <row r="198" spans="1:6" ht="17.100000000000001" customHeight="1" thickTop="1">
      <c r="A198" s="81"/>
      <c r="B198" s="82"/>
      <c r="C198" s="82"/>
      <c r="D198" s="99"/>
      <c r="E198" s="721"/>
      <c r="F198" s="174"/>
    </row>
    <row r="199" spans="1:6" ht="17.100000000000001" customHeight="1">
      <c r="A199" s="84"/>
      <c r="B199" s="85"/>
      <c r="C199" s="85"/>
      <c r="D199" s="86"/>
      <c r="E199" s="721"/>
      <c r="F199" s="175"/>
    </row>
    <row r="200" spans="1:6" ht="17.100000000000001" customHeight="1" thickBot="1">
      <c r="A200" s="87"/>
      <c r="B200" s="88"/>
      <c r="C200" s="88"/>
      <c r="D200" s="100"/>
      <c r="E200" s="722"/>
      <c r="F200" s="176"/>
    </row>
    <row r="201" spans="1:6" ht="17.100000000000001" customHeight="1" thickTop="1">
      <c r="A201" s="101"/>
      <c r="B201" s="102"/>
      <c r="C201" s="102"/>
      <c r="D201" s="103"/>
      <c r="E201" s="721"/>
      <c r="F201" s="180"/>
    </row>
    <row r="202" spans="1:6" ht="17.100000000000001" customHeight="1">
      <c r="A202" s="104"/>
      <c r="B202" s="105"/>
      <c r="C202" s="105"/>
      <c r="D202" s="106"/>
      <c r="E202" s="721"/>
      <c r="F202" s="181"/>
    </row>
    <row r="203" spans="1:6" ht="17.100000000000001" customHeight="1" thickBot="1">
      <c r="A203" s="107"/>
      <c r="B203" s="108"/>
      <c r="C203" s="108"/>
      <c r="D203" s="109"/>
      <c r="E203" s="722"/>
      <c r="F203" s="182"/>
    </row>
    <row r="204" spans="1:6" ht="17.100000000000001" customHeight="1" thickTop="1">
      <c r="A204" s="81"/>
      <c r="B204" s="82"/>
      <c r="C204" s="82"/>
      <c r="D204" s="83"/>
      <c r="E204" s="720"/>
      <c r="F204" s="174"/>
    </row>
    <row r="205" spans="1:6" ht="17.100000000000001" customHeight="1">
      <c r="A205" s="84"/>
      <c r="B205" s="85"/>
      <c r="C205" s="85"/>
      <c r="D205" s="86"/>
      <c r="E205" s="721"/>
      <c r="F205" s="175"/>
    </row>
    <row r="206" spans="1:6" ht="17.100000000000001" customHeight="1" thickBot="1">
      <c r="A206" s="87"/>
      <c r="B206" s="88"/>
      <c r="C206" s="88"/>
      <c r="D206" s="89"/>
      <c r="E206" s="722"/>
      <c r="F206" s="176"/>
    </row>
    <row r="207" spans="1:6" ht="17.100000000000001" customHeight="1" thickTop="1">
      <c r="A207" s="90"/>
      <c r="B207" s="91"/>
      <c r="C207" s="91"/>
      <c r="D207" s="92"/>
      <c r="E207" s="720"/>
      <c r="F207" s="177"/>
    </row>
    <row r="208" spans="1:6" ht="17.100000000000001" customHeight="1">
      <c r="A208" s="93"/>
      <c r="B208" s="94"/>
      <c r="C208" s="94"/>
      <c r="D208" s="95"/>
      <c r="E208" s="721"/>
      <c r="F208" s="178"/>
    </row>
    <row r="209" spans="1:6" ht="17.100000000000001" customHeight="1" thickBot="1">
      <c r="A209" s="96"/>
      <c r="B209" s="97"/>
      <c r="C209" s="97"/>
      <c r="D209" s="110"/>
      <c r="E209" s="722"/>
      <c r="F209" s="179"/>
    </row>
    <row r="210" spans="1:6" ht="17.100000000000001" customHeight="1" thickTop="1">
      <c r="A210" s="81"/>
      <c r="B210" s="82"/>
      <c r="C210" s="82"/>
      <c r="D210" s="83"/>
      <c r="E210" s="720"/>
      <c r="F210" s="174"/>
    </row>
    <row r="211" spans="1:6" ht="17.100000000000001" customHeight="1">
      <c r="A211" s="84"/>
      <c r="B211" s="85"/>
      <c r="C211" s="85"/>
      <c r="D211" s="86"/>
      <c r="E211" s="721"/>
      <c r="F211" s="175"/>
    </row>
    <row r="212" spans="1:6" ht="17.100000000000001" customHeight="1" thickBot="1">
      <c r="A212" s="87"/>
      <c r="B212" s="88"/>
      <c r="C212" s="88"/>
      <c r="D212" s="89"/>
      <c r="E212" s="722"/>
      <c r="F212" s="176"/>
    </row>
    <row r="213" spans="1:6" ht="17.100000000000001" customHeight="1" thickTop="1">
      <c r="A213" s="101"/>
      <c r="B213" s="102"/>
      <c r="C213" s="102"/>
      <c r="D213" s="111"/>
      <c r="E213" s="720"/>
      <c r="F213" s="180"/>
    </row>
    <row r="214" spans="1:6" ht="17.100000000000001" customHeight="1">
      <c r="A214" s="104"/>
      <c r="B214" s="105"/>
      <c r="C214" s="105"/>
      <c r="D214" s="106"/>
      <c r="E214" s="721"/>
      <c r="F214" s="181"/>
    </row>
    <row r="215" spans="1:6" ht="17.100000000000001" customHeight="1" thickBot="1">
      <c r="A215" s="107"/>
      <c r="B215" s="108"/>
      <c r="C215" s="108"/>
      <c r="D215" s="109"/>
      <c r="E215" s="722"/>
      <c r="F215" s="182"/>
    </row>
    <row r="216" spans="1:6" ht="17.100000000000001" customHeight="1" thickTop="1">
      <c r="A216" s="81"/>
      <c r="B216" s="82"/>
      <c r="C216" s="82"/>
      <c r="D216" s="83"/>
      <c r="E216" s="720"/>
      <c r="F216" s="174"/>
    </row>
    <row r="217" spans="1:6" ht="17.100000000000001" customHeight="1">
      <c r="A217" s="84"/>
      <c r="B217" s="85"/>
      <c r="C217" s="85"/>
      <c r="D217" s="86"/>
      <c r="E217" s="721"/>
      <c r="F217" s="175"/>
    </row>
    <row r="218" spans="1:6" ht="17.100000000000001" customHeight="1" thickBot="1">
      <c r="A218" s="87"/>
      <c r="B218" s="88"/>
      <c r="C218" s="88"/>
      <c r="D218" s="89"/>
      <c r="E218" s="722"/>
      <c r="F218" s="176"/>
    </row>
    <row r="219" spans="1:6" ht="17.100000000000001" customHeight="1" thickTop="1">
      <c r="A219" s="90"/>
      <c r="B219" s="91"/>
      <c r="C219" s="91"/>
      <c r="D219" s="92"/>
      <c r="E219" s="721"/>
      <c r="F219" s="177"/>
    </row>
    <row r="220" spans="1:6" ht="17.100000000000001" customHeight="1">
      <c r="A220" s="93"/>
      <c r="B220" s="94"/>
      <c r="C220" s="94"/>
      <c r="D220" s="95"/>
      <c r="E220" s="721"/>
      <c r="F220" s="178"/>
    </row>
    <row r="221" spans="1:6" ht="17.100000000000001" customHeight="1" thickBot="1">
      <c r="A221" s="96"/>
      <c r="B221" s="97"/>
      <c r="C221" s="97"/>
      <c r="D221" s="98"/>
      <c r="E221" s="722"/>
      <c r="F221" s="179"/>
    </row>
    <row r="222" spans="1:6" ht="17.100000000000001" customHeight="1" thickTop="1">
      <c r="A222" s="81"/>
      <c r="B222" s="82"/>
      <c r="C222" s="82"/>
      <c r="D222" s="99"/>
      <c r="E222" s="721"/>
      <c r="F222" s="174"/>
    </row>
    <row r="223" spans="1:6" ht="17.100000000000001" customHeight="1">
      <c r="A223" s="84"/>
      <c r="B223" s="85"/>
      <c r="C223" s="85"/>
      <c r="D223" s="86"/>
      <c r="E223" s="721"/>
      <c r="F223" s="175"/>
    </row>
    <row r="224" spans="1:6" ht="17.100000000000001" customHeight="1" thickBot="1">
      <c r="A224" s="87"/>
      <c r="B224" s="88"/>
      <c r="C224" s="88"/>
      <c r="D224" s="100"/>
      <c r="E224" s="722"/>
      <c r="F224" s="176"/>
    </row>
    <row r="225" spans="1:6" ht="17.100000000000001" customHeight="1" thickTop="1">
      <c r="A225" s="101"/>
      <c r="B225" s="102"/>
      <c r="C225" s="102"/>
      <c r="D225" s="103"/>
      <c r="E225" s="721"/>
      <c r="F225" s="180"/>
    </row>
    <row r="226" spans="1:6" ht="17.100000000000001" customHeight="1">
      <c r="A226" s="104"/>
      <c r="B226" s="105"/>
      <c r="C226" s="105"/>
      <c r="D226" s="106"/>
      <c r="E226" s="721"/>
      <c r="F226" s="181"/>
    </row>
    <row r="227" spans="1:6" ht="17.100000000000001" customHeight="1" thickBot="1">
      <c r="A227" s="107"/>
      <c r="B227" s="108"/>
      <c r="C227" s="108"/>
      <c r="D227" s="109"/>
      <c r="E227" s="722"/>
      <c r="F227" s="182"/>
    </row>
    <row r="228" spans="1:6" ht="17.100000000000001" customHeight="1" thickTop="1">
      <c r="A228" s="81"/>
      <c r="B228" s="82"/>
      <c r="C228" s="82"/>
      <c r="D228" s="83"/>
      <c r="E228" s="720"/>
      <c r="F228" s="174"/>
    </row>
    <row r="229" spans="1:6" ht="17.100000000000001" customHeight="1">
      <c r="A229" s="84"/>
      <c r="B229" s="85"/>
      <c r="C229" s="85"/>
      <c r="D229" s="86"/>
      <c r="E229" s="721"/>
      <c r="F229" s="175"/>
    </row>
    <row r="230" spans="1:6" ht="17.100000000000001" customHeight="1" thickBot="1">
      <c r="A230" s="87"/>
      <c r="B230" s="88"/>
      <c r="C230" s="88"/>
      <c r="D230" s="89"/>
      <c r="E230" s="722"/>
      <c r="F230" s="176"/>
    </row>
    <row r="231" spans="1:6" ht="17.100000000000001" customHeight="1" thickTop="1">
      <c r="A231" s="90"/>
      <c r="B231" s="91"/>
      <c r="C231" s="91"/>
      <c r="D231" s="92"/>
      <c r="E231" s="720"/>
      <c r="F231" s="177"/>
    </row>
    <row r="232" spans="1:6" ht="17.100000000000001" customHeight="1">
      <c r="A232" s="93"/>
      <c r="B232" s="94"/>
      <c r="C232" s="94"/>
      <c r="D232" s="95"/>
      <c r="E232" s="721"/>
      <c r="F232" s="178"/>
    </row>
    <row r="233" spans="1:6" ht="17.100000000000001" customHeight="1" thickBot="1">
      <c r="A233" s="96"/>
      <c r="B233" s="97"/>
      <c r="C233" s="97"/>
      <c r="D233" s="110"/>
      <c r="E233" s="722"/>
      <c r="F233" s="179"/>
    </row>
    <row r="234" spans="1:6" ht="17.100000000000001" customHeight="1" thickTop="1">
      <c r="A234" s="81"/>
      <c r="B234" s="82"/>
      <c r="C234" s="82"/>
      <c r="D234" s="83"/>
      <c r="E234" s="720"/>
      <c r="F234" s="174"/>
    </row>
    <row r="235" spans="1:6" ht="17.100000000000001" customHeight="1">
      <c r="A235" s="84"/>
      <c r="B235" s="85"/>
      <c r="C235" s="85"/>
      <c r="D235" s="86"/>
      <c r="E235" s="721"/>
      <c r="F235" s="175"/>
    </row>
    <row r="236" spans="1:6" ht="17.100000000000001" customHeight="1" thickBot="1">
      <c r="A236" s="87"/>
      <c r="B236" s="88"/>
      <c r="C236" s="88"/>
      <c r="D236" s="89"/>
      <c r="E236" s="722"/>
      <c r="F236" s="176"/>
    </row>
    <row r="237" spans="1:6" ht="17.100000000000001" customHeight="1" thickTop="1">
      <c r="A237" s="101"/>
      <c r="B237" s="102"/>
      <c r="C237" s="102"/>
      <c r="D237" s="111"/>
      <c r="E237" s="720"/>
      <c r="F237" s="180"/>
    </row>
    <row r="238" spans="1:6" ht="17.100000000000001" customHeight="1">
      <c r="A238" s="104"/>
      <c r="B238" s="105"/>
      <c r="C238" s="105"/>
      <c r="D238" s="106"/>
      <c r="E238" s="721"/>
      <c r="F238" s="181"/>
    </row>
    <row r="239" spans="1:6" ht="17.100000000000001" customHeight="1" thickBot="1">
      <c r="A239" s="107"/>
      <c r="B239" s="108"/>
      <c r="C239" s="108"/>
      <c r="D239" s="109"/>
      <c r="E239" s="722"/>
      <c r="F239" s="182"/>
    </row>
    <row r="240" spans="1:6" ht="17.100000000000001" customHeight="1" thickTop="1"/>
    <row r="241" spans="1:7" ht="22.5" customHeight="1">
      <c r="A241" s="723"/>
      <c r="B241" s="723"/>
      <c r="C241" s="723"/>
      <c r="D241" s="723"/>
      <c r="E241" s="723"/>
      <c r="F241" s="723"/>
    </row>
    <row r="242" spans="1:7" ht="18" customHeight="1">
      <c r="A242" s="19"/>
      <c r="B242" s="413"/>
      <c r="C242" s="19"/>
      <c r="D242" s="413"/>
      <c r="E242" s="19"/>
      <c r="F242" s="19"/>
      <c r="G242" s="19"/>
    </row>
    <row r="243" spans="1:7" ht="18" customHeight="1">
      <c r="A243" s="414"/>
      <c r="B243" s="414"/>
      <c r="C243" s="414"/>
      <c r="D243" s="414"/>
      <c r="E243" s="414"/>
      <c r="F243" s="414"/>
      <c r="G243" s="19"/>
    </row>
    <row r="244" spans="1:7" ht="65.25" customHeight="1">
      <c r="G244" s="19"/>
    </row>
  </sheetData>
  <sheetProtection algorithmName="SHA-512" hashValue="b2NSi4WZfx8XJNMD0pKF5IVstyNAxAOTMVHdeM7lRfr/Q94nz7ul4s10mrDsGJCEOym7RkcIUhm6aeRmoZxdpw==" saltValue="XV5mpgM+P7YzKY+SQ5Utmw==" spinCount="100000" sheet="1" objects="1" scenarios="1"/>
  <mergeCells count="146">
    <mergeCell ref="A1:A3"/>
    <mergeCell ref="B1:F1"/>
    <mergeCell ref="B2:F2"/>
    <mergeCell ref="B3:F3"/>
    <mergeCell ref="A5:F5"/>
    <mergeCell ref="A6:F6"/>
    <mergeCell ref="D14:F14"/>
    <mergeCell ref="D15:F15"/>
    <mergeCell ref="D16:F16"/>
    <mergeCell ref="D17:F17"/>
    <mergeCell ref="A18:B18"/>
    <mergeCell ref="C18:D18"/>
    <mergeCell ref="E18:F18"/>
    <mergeCell ref="A7:A10"/>
    <mergeCell ref="A11:C11"/>
    <mergeCell ref="A12:B12"/>
    <mergeCell ref="E12:F12"/>
    <mergeCell ref="A13:D13"/>
    <mergeCell ref="E13:F13"/>
    <mergeCell ref="A31:C31"/>
    <mergeCell ref="A32:F32"/>
    <mergeCell ref="A33:F33"/>
    <mergeCell ref="A34:F34"/>
    <mergeCell ref="A35:F35"/>
    <mergeCell ref="A36:B36"/>
    <mergeCell ref="C36:D36"/>
    <mergeCell ref="A19:D19"/>
    <mergeCell ref="A25:B25"/>
    <mergeCell ref="A26:B26"/>
    <mergeCell ref="C26:E26"/>
    <mergeCell ref="C27:E28"/>
    <mergeCell ref="A30:F30"/>
    <mergeCell ref="A42:B42"/>
    <mergeCell ref="C42:D42"/>
    <mergeCell ref="A44:F44"/>
    <mergeCell ref="C45:C46"/>
    <mergeCell ref="E45:E46"/>
    <mergeCell ref="F45:F46"/>
    <mergeCell ref="A37:B37"/>
    <mergeCell ref="C37:D37"/>
    <mergeCell ref="A39:F39"/>
    <mergeCell ref="A40:F40"/>
    <mergeCell ref="A41:B41"/>
    <mergeCell ref="C41:D41"/>
    <mergeCell ref="E63:E65"/>
    <mergeCell ref="E66:E68"/>
    <mergeCell ref="E69:E71"/>
    <mergeCell ref="A72:F72"/>
    <mergeCell ref="A85:F85"/>
    <mergeCell ref="E86:E88"/>
    <mergeCell ref="A47:F47"/>
    <mergeCell ref="E48:E50"/>
    <mergeCell ref="E51:E53"/>
    <mergeCell ref="E54:E56"/>
    <mergeCell ref="E57:E59"/>
    <mergeCell ref="E60:E62"/>
    <mergeCell ref="A101:B101"/>
    <mergeCell ref="D101:F101"/>
    <mergeCell ref="A102:B102"/>
    <mergeCell ref="A103:B103"/>
    <mergeCell ref="D103:F103"/>
    <mergeCell ref="A104:B104"/>
    <mergeCell ref="E89:E91"/>
    <mergeCell ref="A92:F92"/>
    <mergeCell ref="E93:E95"/>
    <mergeCell ref="A96:F96"/>
    <mergeCell ref="E97:E99"/>
    <mergeCell ref="A100:F100"/>
    <mergeCell ref="C115:D115"/>
    <mergeCell ref="A129:B129"/>
    <mergeCell ref="A131:D131"/>
    <mergeCell ref="C132:D132"/>
    <mergeCell ref="E132:F132"/>
    <mergeCell ref="C133:D133"/>
    <mergeCell ref="E133:F133"/>
    <mergeCell ref="A106:C106"/>
    <mergeCell ref="D106:F106"/>
    <mergeCell ref="A107:C107"/>
    <mergeCell ref="A108:C108"/>
    <mergeCell ref="E109:F109"/>
    <mergeCell ref="B110:C114"/>
    <mergeCell ref="D146:F147"/>
    <mergeCell ref="D148:F148"/>
    <mergeCell ref="D149:F149"/>
    <mergeCell ref="D150:F150"/>
    <mergeCell ref="D151:F151"/>
    <mergeCell ref="A152:B152"/>
    <mergeCell ref="A134:F134"/>
    <mergeCell ref="C136:C137"/>
    <mergeCell ref="E136:E137"/>
    <mergeCell ref="F136:F137"/>
    <mergeCell ref="A144:F144"/>
    <mergeCell ref="D145:F145"/>
    <mergeCell ref="A160:F161"/>
    <mergeCell ref="A162:F162"/>
    <mergeCell ref="A163:F163"/>
    <mergeCell ref="A164:F164"/>
    <mergeCell ref="A165:F165"/>
    <mergeCell ref="D166:F166"/>
    <mergeCell ref="B154:C154"/>
    <mergeCell ref="E154:F154"/>
    <mergeCell ref="A156:B156"/>
    <mergeCell ref="E156:F156"/>
    <mergeCell ref="A158:B158"/>
    <mergeCell ref="A159:B159"/>
    <mergeCell ref="A173:B173"/>
    <mergeCell ref="A174:B174"/>
    <mergeCell ref="A175:B175"/>
    <mergeCell ref="A176:B176"/>
    <mergeCell ref="A177:B177"/>
    <mergeCell ref="A178:B178"/>
    <mergeCell ref="A168:F168"/>
    <mergeCell ref="A169:B169"/>
    <mergeCell ref="C169:F169"/>
    <mergeCell ref="A170:F170"/>
    <mergeCell ref="A171:B171"/>
    <mergeCell ref="A172:B172"/>
    <mergeCell ref="A188:F188"/>
    <mergeCell ref="C189:C190"/>
    <mergeCell ref="E189:E190"/>
    <mergeCell ref="F189:F190"/>
    <mergeCell ref="A179:B179"/>
    <mergeCell ref="A180:B180"/>
    <mergeCell ref="A181:B181"/>
    <mergeCell ref="A183:B183"/>
    <mergeCell ref="A186:F186"/>
    <mergeCell ref="A182:B182"/>
    <mergeCell ref="A185:F185"/>
    <mergeCell ref="A191:F191"/>
    <mergeCell ref="E192:E194"/>
    <mergeCell ref="E195:E197"/>
    <mergeCell ref="E198:E200"/>
    <mergeCell ref="E201:E203"/>
    <mergeCell ref="E204:E206"/>
    <mergeCell ref="E207:E209"/>
    <mergeCell ref="E210:E212"/>
    <mergeCell ref="E213:E215"/>
    <mergeCell ref="E234:E236"/>
    <mergeCell ref="E237:E239"/>
    <mergeCell ref="A241:F241"/>
    <mergeCell ref="E216:E218"/>
    <mergeCell ref="E219:E221"/>
    <mergeCell ref="E222:E224"/>
    <mergeCell ref="E225:E227"/>
    <mergeCell ref="E228:E230"/>
    <mergeCell ref="E231:E23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/>
  <dimension ref="A1:L42"/>
  <sheetViews>
    <sheetView showGridLines="0" workbookViewId="0">
      <selection sqref="A1:K1"/>
    </sheetView>
  </sheetViews>
  <sheetFormatPr baseColWidth="10" defaultColWidth="14.7109375" defaultRowHeight="18" customHeight="1"/>
  <cols>
    <col min="1" max="16384" width="14.7109375" style="1"/>
  </cols>
  <sheetData>
    <row r="1" spans="1:11" ht="18" customHeight="1">
      <c r="A1" s="691" t="s">
        <v>159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1" ht="15.95" customHeight="1">
      <c r="A2" s="692" t="s">
        <v>85</v>
      </c>
      <c r="B2" s="693"/>
      <c r="C2" s="694"/>
      <c r="D2" s="694"/>
      <c r="E2" s="695"/>
      <c r="F2" s="696" t="s">
        <v>86</v>
      </c>
      <c r="G2" s="697"/>
      <c r="H2" s="698"/>
      <c r="I2" s="60"/>
      <c r="J2" s="699" t="s">
        <v>87</v>
      </c>
      <c r="K2" s="700"/>
    </row>
    <row r="3" spans="1:11" ht="15.95" customHeight="1">
      <c r="A3" s="701" t="s">
        <v>124</v>
      </c>
      <c r="B3" s="662"/>
      <c r="C3" s="664"/>
      <c r="D3" s="664"/>
      <c r="E3" s="665"/>
      <c r="F3" s="688"/>
      <c r="G3" s="689"/>
      <c r="H3" s="690"/>
      <c r="I3" s="206"/>
      <c r="J3" s="207"/>
      <c r="K3" s="61">
        <f>SUM(I2)</f>
        <v>0</v>
      </c>
    </row>
    <row r="4" spans="1:11" ht="15.95" customHeight="1">
      <c r="A4" s="701" t="s">
        <v>142</v>
      </c>
      <c r="B4" s="662"/>
      <c r="C4" s="664"/>
      <c r="D4" s="664"/>
      <c r="E4" s="665"/>
      <c r="F4" s="203"/>
      <c r="G4" s="204"/>
      <c r="H4" s="205"/>
      <c r="I4" s="208"/>
      <c r="J4" s="209"/>
      <c r="K4" s="210"/>
    </row>
    <row r="5" spans="1:11" ht="15.95" customHeight="1">
      <c r="A5" s="701" t="s">
        <v>143</v>
      </c>
      <c r="B5" s="662"/>
      <c r="C5" s="664"/>
      <c r="D5" s="664"/>
      <c r="E5" s="665"/>
      <c r="F5" s="203"/>
      <c r="G5" s="204"/>
      <c r="H5" s="205"/>
      <c r="I5" s="208"/>
      <c r="J5" s="209"/>
      <c r="K5" s="210"/>
    </row>
    <row r="6" spans="1:11" ht="15.95" customHeight="1">
      <c r="A6" s="662" t="s">
        <v>88</v>
      </c>
      <c r="B6" s="663"/>
      <c r="C6" s="664"/>
      <c r="D6" s="664"/>
      <c r="E6" s="665"/>
      <c r="F6" s="688" t="s">
        <v>122</v>
      </c>
      <c r="G6" s="689"/>
      <c r="H6" s="690"/>
      <c r="I6" s="70"/>
      <c r="J6" s="65">
        <f>F12*G12</f>
        <v>0</v>
      </c>
      <c r="K6" s="64">
        <f>SUM(I6*J6)</f>
        <v>0</v>
      </c>
    </row>
    <row r="7" spans="1:11" ht="15.95" customHeight="1">
      <c r="A7" s="662" t="s">
        <v>67</v>
      </c>
      <c r="B7" s="663"/>
      <c r="C7" s="664"/>
      <c r="D7" s="664"/>
      <c r="E7" s="665"/>
      <c r="F7" s="909" t="s">
        <v>164</v>
      </c>
      <c r="G7" s="910"/>
      <c r="H7" s="911"/>
      <c r="I7" s="62">
        <f>ROUNDUP($I$6/2,0)</f>
        <v>0</v>
      </c>
      <c r="J7" s="211" t="s">
        <v>41</v>
      </c>
      <c r="K7" s="63">
        <f>SUM(K3:K6)</f>
        <v>0</v>
      </c>
    </row>
    <row r="8" spans="1:11" ht="15.95" customHeight="1">
      <c r="A8" s="669" t="s">
        <v>128</v>
      </c>
      <c r="B8" s="670"/>
      <c r="C8" s="671"/>
      <c r="D8" s="671"/>
      <c r="E8" s="672"/>
      <c r="F8" s="696"/>
      <c r="G8" s="697"/>
      <c r="H8" s="697"/>
      <c r="I8" s="212"/>
      <c r="J8" s="213"/>
      <c r="K8" s="213"/>
    </row>
    <row r="9" spans="1:11" ht="18" customHeight="1">
      <c r="A9" s="214"/>
      <c r="B9" s="215"/>
      <c r="C9" s="215"/>
      <c r="D9" s="215"/>
      <c r="E9" s="216"/>
      <c r="F9" s="216"/>
      <c r="G9" s="217"/>
      <c r="H9" s="218"/>
      <c r="I9" s="215"/>
      <c r="J9" s="215"/>
      <c r="K9" s="215"/>
    </row>
    <row r="10" spans="1:11" ht="18" customHeight="1">
      <c r="A10" s="691" t="s">
        <v>165</v>
      </c>
      <c r="B10" s="691"/>
      <c r="C10" s="691"/>
      <c r="D10" s="691"/>
      <c r="E10" s="691"/>
      <c r="F10" s="691"/>
      <c r="G10" s="691"/>
      <c r="H10" s="639"/>
      <c r="I10" s="639"/>
      <c r="J10" s="639"/>
      <c r="K10" s="215"/>
    </row>
    <row r="11" spans="1:11" ht="15.95" customHeight="1">
      <c r="A11" s="219"/>
      <c r="B11" s="220"/>
      <c r="C11" s="220"/>
      <c r="D11" s="220"/>
      <c r="E11" s="221"/>
      <c r="F11" s="222" t="s">
        <v>172</v>
      </c>
      <c r="G11" s="223" t="s">
        <v>89</v>
      </c>
      <c r="H11" s="224"/>
      <c r="I11" s="216"/>
      <c r="J11" s="216"/>
      <c r="K11" s="215"/>
    </row>
    <row r="12" spans="1:11" ht="15.95" customHeight="1">
      <c r="A12" s="682" t="s">
        <v>153</v>
      </c>
      <c r="B12" s="683"/>
      <c r="C12" s="683"/>
      <c r="D12" s="683"/>
      <c r="E12" s="684"/>
      <c r="F12" s="225">
        <v>3</v>
      </c>
      <c r="G12" s="226">
        <f>IF(ISNUMBER(C6),6,0)+IF(ISNUMBER(C3),8,0)+IF(ISNUMBER(C4),8,0)+IF(ISNUMBER(C5),8,0)</f>
        <v>0</v>
      </c>
      <c r="H12" s="227">
        <f>SUM(F12*G12*I6)</f>
        <v>0</v>
      </c>
      <c r="I12" s="215"/>
      <c r="J12" s="215"/>
      <c r="K12" s="215"/>
    </row>
    <row r="13" spans="1:11" ht="15.95" customHeight="1">
      <c r="A13" s="679" t="s">
        <v>90</v>
      </c>
      <c r="B13" s="680"/>
      <c r="C13" s="680"/>
      <c r="D13" s="680"/>
      <c r="E13" s="680"/>
      <c r="F13" s="680"/>
      <c r="G13" s="681"/>
      <c r="H13" s="228">
        <f>SUM(I2)</f>
        <v>0</v>
      </c>
      <c r="I13" s="215"/>
      <c r="J13" s="229"/>
      <c r="K13" s="215"/>
    </row>
    <row r="14" spans="1:11" ht="15.95" customHeight="1">
      <c r="A14" s="682" t="s">
        <v>91</v>
      </c>
      <c r="B14" s="683"/>
      <c r="C14" s="683"/>
      <c r="D14" s="683"/>
      <c r="E14" s="683"/>
      <c r="F14" s="683"/>
      <c r="G14" s="684"/>
      <c r="H14" s="66">
        <f>SUM(H12:H13)</f>
        <v>0</v>
      </c>
      <c r="I14" s="230"/>
      <c r="J14" s="231"/>
      <c r="K14" s="215"/>
    </row>
    <row r="15" spans="1:11" ht="15.95" customHeight="1">
      <c r="A15" s="895" t="s">
        <v>129</v>
      </c>
      <c r="B15" s="896"/>
      <c r="C15" s="896"/>
      <c r="D15" s="896"/>
      <c r="E15" s="896"/>
      <c r="F15" s="897"/>
      <c r="G15" s="232">
        <v>0.25</v>
      </c>
      <c r="H15" s="67">
        <f>SUM(H14*G15)</f>
        <v>0</v>
      </c>
      <c r="I15" s="230"/>
      <c r="J15" s="231"/>
      <c r="K15" s="215"/>
    </row>
    <row r="16" spans="1:11" ht="15.95" customHeight="1">
      <c r="A16" s="899" t="s">
        <v>135</v>
      </c>
      <c r="B16" s="900"/>
      <c r="C16" s="900"/>
      <c r="D16" s="900"/>
      <c r="E16" s="900"/>
      <c r="F16" s="901"/>
      <c r="G16" s="233">
        <v>0.6</v>
      </c>
      <c r="H16" s="234">
        <f>SUM(H15*G16)</f>
        <v>0</v>
      </c>
      <c r="I16" s="230"/>
      <c r="J16" s="231"/>
      <c r="K16" s="215"/>
    </row>
    <row r="17" spans="1:12" ht="15.9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</row>
    <row r="18" spans="1:12" ht="18" customHeight="1">
      <c r="A18" s="216"/>
      <c r="B18" s="216"/>
      <c r="C18" s="216"/>
      <c r="D18" s="216"/>
      <c r="E18" s="216"/>
      <c r="F18" s="216"/>
      <c r="G18" s="202"/>
      <c r="H18" s="236"/>
      <c r="I18" s="230"/>
      <c r="J18" s="231"/>
      <c r="K18" s="215"/>
    </row>
    <row r="19" spans="1:12" ht="18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15"/>
    </row>
    <row r="20" spans="1:12" ht="18" customHeight="1">
      <c r="A20" s="639" t="s">
        <v>130</v>
      </c>
      <c r="B20" s="639"/>
      <c r="C20" s="639"/>
      <c r="D20" s="639"/>
      <c r="E20" s="639"/>
      <c r="F20" s="639"/>
      <c r="G20" s="639"/>
      <c r="H20" s="639"/>
      <c r="I20" s="639"/>
      <c r="J20" s="639"/>
      <c r="K20" s="215"/>
    </row>
    <row r="21" spans="1:12" ht="15">
      <c r="A21" s="215"/>
      <c r="B21" s="640" t="s">
        <v>91</v>
      </c>
      <c r="C21" s="641"/>
      <c r="D21" s="641"/>
      <c r="E21" s="68">
        <f>SUM(K7)</f>
        <v>0</v>
      </c>
      <c r="F21" s="224"/>
      <c r="G21" s="908"/>
      <c r="H21" s="908"/>
      <c r="I21" s="908"/>
      <c r="J21" s="908"/>
      <c r="K21" s="908"/>
    </row>
    <row r="22" spans="1:12" ht="30" customHeight="1">
      <c r="A22" s="239"/>
      <c r="B22" s="240" t="s">
        <v>125</v>
      </c>
      <c r="C22" s="240" t="s">
        <v>92</v>
      </c>
      <c r="D22" s="241" t="s">
        <v>93</v>
      </c>
      <c r="E22" s="242" t="s">
        <v>94</v>
      </c>
      <c r="F22" s="243"/>
      <c r="G22" s="244"/>
      <c r="H22" s="245"/>
      <c r="I22" s="245"/>
      <c r="J22" s="245"/>
      <c r="K22" s="246"/>
    </row>
    <row r="23" spans="1:12" ht="18" customHeight="1">
      <c r="A23" s="247" t="s">
        <v>131</v>
      </c>
      <c r="B23" s="248">
        <f>ROUNDDOWN($I$6/2,0)</f>
        <v>0</v>
      </c>
      <c r="C23" s="249">
        <v>0</v>
      </c>
      <c r="D23" s="250">
        <f>SUM(B23*C23)</f>
        <v>0</v>
      </c>
      <c r="E23" s="251">
        <f>SUM(E21)</f>
        <v>0</v>
      </c>
      <c r="F23" s="252"/>
      <c r="G23" s="253"/>
      <c r="H23" s="245"/>
      <c r="I23" s="245"/>
      <c r="J23" s="245"/>
      <c r="K23" s="246"/>
    </row>
    <row r="24" spans="1:12" ht="18" customHeight="1">
      <c r="A24" s="247" t="s">
        <v>114</v>
      </c>
      <c r="B24" s="254">
        <f>ROUNDDOWN(I7/2,0)</f>
        <v>0</v>
      </c>
      <c r="C24" s="255">
        <v>0</v>
      </c>
      <c r="D24" s="256">
        <f>SUM(B24*C24)</f>
        <v>0</v>
      </c>
      <c r="E24" s="257">
        <f>SUM(E23-D24)</f>
        <v>0</v>
      </c>
      <c r="F24" s="258">
        <f>IF(ISEVEN(I6),B23/2,(B23+1)/2)</f>
        <v>0</v>
      </c>
      <c r="G24" s="246"/>
      <c r="H24" s="246">
        <f>ROUNDUP(I7/2,0)</f>
        <v>0</v>
      </c>
      <c r="I24" s="246"/>
      <c r="J24" s="245"/>
      <c r="K24" s="246"/>
    </row>
    <row r="25" spans="1:12" ht="18" customHeight="1">
      <c r="A25" s="247" t="s">
        <v>96</v>
      </c>
      <c r="B25" s="254">
        <f>IF(H24&gt;=128,H24-128,IF(H24&gt;=64,H24-"64",IF(H24&gt;=32,H24-"32",IF(H24&gt;=16,H24-16,IF(15&gt;=H24&gt;=8,H24-"8")))))</f>
        <v>-8</v>
      </c>
      <c r="C25" s="259">
        <v>0</v>
      </c>
      <c r="D25" s="256">
        <f t="shared" ref="D25:D33" si="0">SUM(B25*C25)</f>
        <v>0</v>
      </c>
      <c r="E25" s="257">
        <f>SUM(E24-D25)</f>
        <v>0</v>
      </c>
      <c r="F25" s="260">
        <f>ROUNDUP(F24,0)</f>
        <v>0</v>
      </c>
      <c r="G25" s="261"/>
      <c r="H25" s="261"/>
      <c r="I25" s="262"/>
      <c r="J25" s="238"/>
      <c r="K25" s="238"/>
    </row>
    <row r="26" spans="1:12" ht="18" customHeight="1">
      <c r="A26" s="247" t="s">
        <v>97</v>
      </c>
      <c r="B26" s="254">
        <f>IF(H24-B25=128,128/2,0)</f>
        <v>0</v>
      </c>
      <c r="C26" s="259">
        <v>0</v>
      </c>
      <c r="D26" s="256">
        <f t="shared" si="0"/>
        <v>0</v>
      </c>
      <c r="E26" s="257">
        <f t="shared" ref="E26:E32" si="1">SUM(E25-D26)</f>
        <v>0</v>
      </c>
      <c r="F26" s="263"/>
      <c r="G26" s="261"/>
      <c r="H26" s="261"/>
      <c r="I26" s="262"/>
      <c r="J26" s="238"/>
      <c r="K26" s="238"/>
    </row>
    <row r="27" spans="1:12" ht="18" customHeight="1">
      <c r="A27" s="247" t="s">
        <v>98</v>
      </c>
      <c r="B27" s="254">
        <f>IF(H24-B25=64,32,IF(B26=64,B26/2,0))</f>
        <v>0</v>
      </c>
      <c r="C27" s="259">
        <v>0</v>
      </c>
      <c r="D27" s="256">
        <f t="shared" si="0"/>
        <v>0</v>
      </c>
      <c r="E27" s="257">
        <f t="shared" si="1"/>
        <v>0</v>
      </c>
      <c r="F27" s="263"/>
      <c r="G27" s="238"/>
      <c r="H27" s="238"/>
      <c r="I27" s="238"/>
      <c r="J27" s="238"/>
      <c r="K27" s="238"/>
    </row>
    <row r="28" spans="1:12" ht="18" customHeight="1">
      <c r="A28" s="264" t="s">
        <v>99</v>
      </c>
      <c r="B28" s="254">
        <f>IF(H24-B25=32,16,IF(B27=32,B27/2,0))</f>
        <v>0</v>
      </c>
      <c r="C28" s="259">
        <v>0</v>
      </c>
      <c r="D28" s="256">
        <f t="shared" si="0"/>
        <v>0</v>
      </c>
      <c r="E28" s="257">
        <f t="shared" si="1"/>
        <v>0</v>
      </c>
      <c r="F28" s="263"/>
      <c r="G28" s="238"/>
      <c r="H28" s="238"/>
      <c r="I28" s="238"/>
      <c r="J28" s="238"/>
      <c r="K28" s="238"/>
    </row>
    <row r="29" spans="1:12" ht="18" customHeight="1">
      <c r="A29" s="264" t="s">
        <v>100</v>
      </c>
      <c r="B29" s="254">
        <f>IF(H24-B25=16,8,IF(B28=16,B28/2,0))</f>
        <v>0</v>
      </c>
      <c r="C29" s="259">
        <v>0</v>
      </c>
      <c r="D29" s="256">
        <f t="shared" si="0"/>
        <v>0</v>
      </c>
      <c r="E29" s="257">
        <f t="shared" si="1"/>
        <v>0</v>
      </c>
      <c r="F29" s="263"/>
      <c r="G29" s="244"/>
      <c r="H29" s="245"/>
      <c r="I29" s="245"/>
      <c r="J29" s="245"/>
      <c r="K29" s="246"/>
    </row>
    <row r="30" spans="1:12" ht="18" customHeight="1">
      <c r="A30" s="264" t="s">
        <v>126</v>
      </c>
      <c r="B30" s="254">
        <f>IF(H24-B25=8,4,IF(B29=8,B29/2,0))</f>
        <v>4</v>
      </c>
      <c r="C30" s="259">
        <v>0</v>
      </c>
      <c r="D30" s="256">
        <f t="shared" si="0"/>
        <v>0</v>
      </c>
      <c r="E30" s="257">
        <f t="shared" si="1"/>
        <v>0</v>
      </c>
      <c r="F30" s="263"/>
      <c r="G30" s="244"/>
      <c r="H30" s="245"/>
      <c r="I30" s="245"/>
      <c r="J30" s="245"/>
      <c r="K30" s="246"/>
    </row>
    <row r="31" spans="1:12" ht="18" customHeight="1">
      <c r="A31" s="264" t="s">
        <v>132</v>
      </c>
      <c r="B31" s="254">
        <v>2</v>
      </c>
      <c r="C31" s="259">
        <v>0</v>
      </c>
      <c r="D31" s="256">
        <f t="shared" si="0"/>
        <v>0</v>
      </c>
      <c r="E31" s="257">
        <f t="shared" si="1"/>
        <v>0</v>
      </c>
      <c r="F31" s="263"/>
      <c r="G31" s="643"/>
      <c r="H31" s="643"/>
      <c r="I31" s="265"/>
      <c r="J31" s="266"/>
      <c r="K31" s="267"/>
    </row>
    <row r="32" spans="1:12" ht="18" customHeight="1">
      <c r="A32" s="264" t="s">
        <v>127</v>
      </c>
      <c r="B32" s="254">
        <v>1</v>
      </c>
      <c r="C32" s="259">
        <v>0</v>
      </c>
      <c r="D32" s="256">
        <f t="shared" si="0"/>
        <v>0</v>
      </c>
      <c r="E32" s="257">
        <f t="shared" si="1"/>
        <v>0</v>
      </c>
      <c r="F32" s="263"/>
      <c r="G32" s="644" t="s">
        <v>137</v>
      </c>
      <c r="H32" s="645"/>
      <c r="I32" s="906">
        <f>SUM(C33)</f>
        <v>0</v>
      </c>
      <c r="J32" s="650" t="s">
        <v>133</v>
      </c>
      <c r="K32" s="904">
        <f>SUM(H15)</f>
        <v>0</v>
      </c>
    </row>
    <row r="33" spans="1:11" ht="18" customHeight="1">
      <c r="A33" s="264" t="s">
        <v>84</v>
      </c>
      <c r="B33" s="269">
        <v>1</v>
      </c>
      <c r="C33" s="270">
        <f>SUM(E32)</f>
        <v>0</v>
      </c>
      <c r="D33" s="271">
        <f t="shared" si="0"/>
        <v>0</v>
      </c>
      <c r="E33" s="272">
        <f>SUM(E32-D33)</f>
        <v>0</v>
      </c>
      <c r="F33" s="263"/>
      <c r="G33" s="646"/>
      <c r="H33" s="647"/>
      <c r="I33" s="907"/>
      <c r="J33" s="651"/>
      <c r="K33" s="905"/>
    </row>
    <row r="34" spans="1:11" ht="18" customHeight="1">
      <c r="A34" s="654"/>
      <c r="B34" s="654"/>
      <c r="C34" s="654"/>
      <c r="D34" s="273">
        <f>SUM(D23:D33)</f>
        <v>0</v>
      </c>
      <c r="E34" s="274"/>
      <c r="F34" s="275"/>
      <c r="G34" s="655"/>
      <c r="H34" s="656"/>
      <c r="I34" s="656"/>
      <c r="J34" s="656"/>
      <c r="K34" s="656"/>
    </row>
    <row r="35" spans="1:11" ht="18" customHeight="1">
      <c r="A35" s="276" t="s">
        <v>102</v>
      </c>
      <c r="B35" s="903" t="str">
        <f>IF(F12=3,"TRIPLETTES : 3 chèques de : ",IF(F12=2,"DOUBLETTES : 2 chèques de : ",IF(F12=1,"TETE A TETE : 1 chèque de : ","")))</f>
        <v xml:space="preserve">TRIPLETTES : 3 chèques de : </v>
      </c>
      <c r="C35" s="903"/>
      <c r="D35" s="277">
        <f>IF(F12=3,(C33)/3,IF(F12=2,(C33)/2,IF(F12=1,(C33)/1,0)))</f>
        <v>0</v>
      </c>
      <c r="E35" s="274"/>
      <c r="F35" s="278">
        <f>IF(I32&lt;0.25*D34,0,1)</f>
        <v>1</v>
      </c>
      <c r="G35" s="279" t="s">
        <v>84</v>
      </c>
      <c r="H35" s="280">
        <f>SUM(C33)</f>
        <v>0</v>
      </c>
      <c r="I35" s="281" t="e">
        <f>SUM(H35/D34)</f>
        <v>#DIV/0!</v>
      </c>
      <c r="J35" s="637" t="str">
        <f>IF(F35=0,"Répartition correcte","Répartition incorrecte")</f>
        <v>Répartition incorrecte</v>
      </c>
      <c r="K35" s="637"/>
    </row>
    <row r="36" spans="1:11" ht="18" customHeight="1">
      <c r="A36" s="282" t="s">
        <v>103</v>
      </c>
      <c r="B36" s="898" t="str">
        <f>IF(F12=3,"TRIPLETTES : 3 chèques de : ",IF(F12=2,"DOUBLETTES : 2 chèques de : ",IF(F12=1,"TETE A TETE : 1 chèque de : ","")))</f>
        <v xml:space="preserve">TRIPLETTES : 3 chèques de : </v>
      </c>
      <c r="C36" s="898"/>
      <c r="D36" s="283">
        <f>IF(F12=3,C32/3,IF(F12=2,C32/2,IF(F12=1,C32/1,0)))</f>
        <v>0</v>
      </c>
      <c r="E36" s="284"/>
      <c r="F36" s="278">
        <f>IF(H36&gt;=0.6*H35,0,1)</f>
        <v>0</v>
      </c>
      <c r="G36" s="285" t="s">
        <v>127</v>
      </c>
      <c r="H36" s="286">
        <f>SUM(C32)</f>
        <v>0</v>
      </c>
      <c r="I36" s="287" t="e">
        <f>SUM(H36/H35)</f>
        <v>#DIV/0!</v>
      </c>
      <c r="J36" s="637" t="str">
        <f>IF(F36=0,"Répartition correcte","Répartition incorrecte")</f>
        <v>Répartition correcte</v>
      </c>
      <c r="K36" s="637"/>
    </row>
    <row r="37" spans="1:11" ht="18" customHeight="1">
      <c r="A37"/>
      <c r="B37"/>
      <c r="C37"/>
      <c r="D37"/>
      <c r="E37"/>
      <c r="F37"/>
      <c r="G37"/>
      <c r="H37"/>
      <c r="I37"/>
      <c r="J37"/>
      <c r="K37"/>
    </row>
    <row r="38" spans="1:11" ht="18" customHeight="1">
      <c r="A38"/>
      <c r="B38"/>
      <c r="C38"/>
      <c r="D38"/>
      <c r="E38"/>
      <c r="F38"/>
      <c r="G38"/>
      <c r="H38"/>
      <c r="I38"/>
      <c r="J38"/>
      <c r="K38"/>
    </row>
    <row r="39" spans="1:11" ht="18" customHeight="1">
      <c r="A39"/>
      <c r="B39"/>
      <c r="C39"/>
      <c r="D39"/>
      <c r="E39"/>
      <c r="F39"/>
      <c r="G39"/>
      <c r="H39"/>
      <c r="I39"/>
      <c r="J39"/>
      <c r="K39"/>
    </row>
    <row r="40" spans="1:11" ht="18" customHeight="1">
      <c r="A40"/>
      <c r="B40"/>
      <c r="C40"/>
      <c r="D40"/>
      <c r="E40"/>
      <c r="F40"/>
      <c r="G40"/>
      <c r="H40"/>
      <c r="I40"/>
      <c r="J40"/>
      <c r="K40"/>
    </row>
    <row r="41" spans="1:11" ht="18" customHeight="1">
      <c r="A41"/>
      <c r="B41"/>
      <c r="C41"/>
      <c r="D41"/>
      <c r="E41"/>
      <c r="F41"/>
      <c r="G41"/>
      <c r="H41"/>
      <c r="I41"/>
      <c r="J41"/>
      <c r="K41"/>
    </row>
    <row r="42" spans="1:11" ht="18" customHeight="1">
      <c r="A42"/>
      <c r="B42"/>
      <c r="C42"/>
      <c r="D42"/>
      <c r="E42"/>
      <c r="F42"/>
      <c r="G42"/>
      <c r="H42"/>
      <c r="I42"/>
      <c r="J42"/>
      <c r="K42"/>
    </row>
  </sheetData>
  <sheetProtection algorithmName="SHA-512" hashValue="Lt9vfqAxuW+rg4t4VK93N0SQrRa/XquXBSHd66x4MKh5G9zOcz4c13vtkb/ff9sHr5gesk6Z5/SAY6alJxxBoQ==" saltValue="MNH6pCbBgdSZ+Hdd0KbUeg==" spinCount="100000" sheet="1" objects="1"/>
  <mergeCells count="42">
    <mergeCell ref="A34:C34"/>
    <mergeCell ref="B21:D21"/>
    <mergeCell ref="C7:E7"/>
    <mergeCell ref="A3:B3"/>
    <mergeCell ref="A4:B4"/>
    <mergeCell ref="A10:J10"/>
    <mergeCell ref="C3:E3"/>
    <mergeCell ref="C5:E5"/>
    <mergeCell ref="A5:B5"/>
    <mergeCell ref="F3:H3"/>
    <mergeCell ref="F7:H7"/>
    <mergeCell ref="C4:E4"/>
    <mergeCell ref="A13:G13"/>
    <mergeCell ref="F8:H8"/>
    <mergeCell ref="C8:E8"/>
    <mergeCell ref="J32:J33"/>
    <mergeCell ref="G21:K21"/>
    <mergeCell ref="G32:H33"/>
    <mergeCell ref="A8:B8"/>
    <mergeCell ref="A6:B6"/>
    <mergeCell ref="C6:E6"/>
    <mergeCell ref="A1:K1"/>
    <mergeCell ref="A2:B2"/>
    <mergeCell ref="C2:E2"/>
    <mergeCell ref="F2:H2"/>
    <mergeCell ref="J2:K2"/>
    <mergeCell ref="A12:E12"/>
    <mergeCell ref="A15:F15"/>
    <mergeCell ref="F6:H6"/>
    <mergeCell ref="A7:B7"/>
    <mergeCell ref="J36:K36"/>
    <mergeCell ref="G31:H31"/>
    <mergeCell ref="A14:G14"/>
    <mergeCell ref="B36:C36"/>
    <mergeCell ref="A20:J20"/>
    <mergeCell ref="A16:F16"/>
    <mergeCell ref="A17:L17"/>
    <mergeCell ref="B35:C35"/>
    <mergeCell ref="K32:K33"/>
    <mergeCell ref="J35:K35"/>
    <mergeCell ref="I32:I33"/>
    <mergeCell ref="G34:K34"/>
  </mergeCells>
  <conditionalFormatting sqref="I34">
    <cfRule type="expression" dxfId="84" priority="43" stopIfTrue="1">
      <formula>$G$32=0</formula>
    </cfRule>
    <cfRule type="expression" dxfId="83" priority="44" stopIfTrue="1">
      <formula>$G$32=1</formula>
    </cfRule>
  </conditionalFormatting>
  <conditionalFormatting sqref="J35:K35">
    <cfRule type="containsText" dxfId="82" priority="22" stopIfTrue="1" operator="containsText" text="Répartition incorrecte">
      <formula>NOT(ISERROR(SEARCH("Répartition incorrecte",J35)))</formula>
    </cfRule>
    <cfRule type="containsText" dxfId="81" priority="24" stopIfTrue="1" operator="containsText" text="Répartition correcte">
      <formula>NOT(ISERROR(SEARCH("Répartition correcte",J35)))</formula>
    </cfRule>
    <cfRule type="containsText" dxfId="80" priority="41" operator="containsText" text="Répartition incorrecte">
      <formula>NOT(ISERROR(SEARCH("Répartition incorrecte",J35)))</formula>
    </cfRule>
    <cfRule type="containsText" dxfId="79" priority="42" operator="containsText" text="Répartition correcte">
      <formula>NOT(ISERROR(SEARCH("Répartition correcte",J35)))</formula>
    </cfRule>
  </conditionalFormatting>
  <conditionalFormatting sqref="J36:K36">
    <cfRule type="containsText" dxfId="78" priority="21" stopIfTrue="1" operator="containsText" text="Répartition incorrecte">
      <formula>NOT(ISERROR(SEARCH("Répartition incorrecte",J36)))</formula>
    </cfRule>
    <cfRule type="containsText" dxfId="77" priority="23" stopIfTrue="1" operator="containsText" text="Répartition correcte">
      <formula>NOT(ISERROR(SEARCH("Répartition correcte",J36)))</formula>
    </cfRule>
    <cfRule type="containsText" dxfId="76" priority="37" operator="containsText" text="Répartition incorrecte">
      <formula>NOT(ISERROR(SEARCH("Répartition incorrecte",J36)))</formula>
    </cfRule>
    <cfRule type="containsText" dxfId="75" priority="38" operator="containsText" text="Répartition incorrecte">
      <formula>NOT(ISERROR(SEARCH("Répartition incorrecte",J36)))</formula>
    </cfRule>
    <cfRule type="containsText" dxfId="74" priority="39" operator="containsText" text="Répartition correcte">
      <formula>NOT(ISERROR(SEARCH("Répartition correcte",J36)))</formula>
    </cfRule>
    <cfRule type="containsText" dxfId="73" priority="40" operator="containsText" text="Répartition correcte">
      <formula>NOT(ISERROR(SEARCH("Répartition correcte",J36)))</formula>
    </cfRule>
  </conditionalFormatting>
  <conditionalFormatting sqref="H35">
    <cfRule type="cellIs" dxfId="72" priority="32" operator="greaterThanOrEqual">
      <formula>"H13"</formula>
    </cfRule>
    <cfRule type="cellIs" dxfId="71" priority="33" operator="greaterThan">
      <formula>"K29"</formula>
    </cfRule>
    <cfRule type="cellIs" dxfId="70" priority="34" operator="greaterThan">
      <formula>"K29"</formula>
    </cfRule>
    <cfRule type="cellIs" dxfId="69" priority="36" operator="greaterThan">
      <formula>"25%*D31"</formula>
    </cfRule>
  </conditionalFormatting>
  <conditionalFormatting sqref="I32:I33">
    <cfRule type="cellIs" dxfId="68" priority="35" operator="greaterThan">
      <formula>"K29"</formula>
    </cfRule>
  </conditionalFormatting>
  <conditionalFormatting sqref="C8:E8">
    <cfRule type="cellIs" dxfId="67" priority="31" stopIfTrue="1" operator="between">
      <formula>"A"</formula>
      <formula>"Z"</formula>
    </cfRule>
  </conditionalFormatting>
  <conditionalFormatting sqref="C6:E6">
    <cfRule type="cellIs" dxfId="66" priority="29" stopIfTrue="1" operator="greaterThan">
      <formula>0</formula>
    </cfRule>
    <cfRule type="cellIs" dxfId="65" priority="2" operator="greaterThan">
      <formula>0</formula>
    </cfRule>
  </conditionalFormatting>
  <conditionalFormatting sqref="C5:E5">
    <cfRule type="cellIs" dxfId="64" priority="28" stopIfTrue="1" operator="greaterThan">
      <formula>0</formula>
    </cfRule>
  </conditionalFormatting>
  <conditionalFormatting sqref="C4:E4">
    <cfRule type="cellIs" dxfId="63" priority="27" stopIfTrue="1" operator="greaterThan">
      <formula>0</formula>
    </cfRule>
  </conditionalFormatting>
  <conditionalFormatting sqref="C3:E3">
    <cfRule type="cellIs" dxfId="62" priority="26" stopIfTrue="1" operator="greaterThan">
      <formula>0</formula>
    </cfRule>
  </conditionalFormatting>
  <conditionalFormatting sqref="I35">
    <cfRule type="cellIs" dxfId="61" priority="19" stopIfTrue="1" operator="greaterThan">
      <formula>0.25</formula>
    </cfRule>
    <cfRule type="cellIs" dxfId="60" priority="20" stopIfTrue="1" operator="lessThan">
      <formula>0.25</formula>
    </cfRule>
  </conditionalFormatting>
  <conditionalFormatting sqref="I36">
    <cfRule type="cellIs" dxfId="59" priority="15" stopIfTrue="1" operator="between">
      <formula>0.6</formula>
      <formula>1</formula>
    </cfRule>
    <cfRule type="cellIs" dxfId="58" priority="16" stopIfTrue="1" operator="greaterThan">
      <formula>60</formula>
    </cfRule>
    <cfRule type="cellIs" dxfId="57" priority="17" stopIfTrue="1" operator="greaterThan">
      <formula>0.6</formula>
    </cfRule>
    <cfRule type="cellIs" dxfId="56" priority="18" stopIfTrue="1" operator="lessThan">
      <formula>0.6</formula>
    </cfRule>
  </conditionalFormatting>
  <conditionalFormatting sqref="C26:C29">
    <cfRule type="expression" dxfId="55" priority="14" stopIfTrue="1">
      <formula>B26=0</formula>
    </cfRule>
  </conditionalFormatting>
  <conditionalFormatting sqref="C30">
    <cfRule type="expression" dxfId="54" priority="13" stopIfTrue="1">
      <formula>B30=0</formula>
    </cfRule>
  </conditionalFormatting>
  <conditionalFormatting sqref="C25">
    <cfRule type="expression" dxfId="53" priority="12" stopIfTrue="1">
      <formula>B25=0</formula>
    </cfRule>
  </conditionalFormatting>
  <conditionalFormatting sqref="B25">
    <cfRule type="cellIs" dxfId="52" priority="11" stopIfTrue="1" operator="lessThan">
      <formula>0</formula>
    </cfRule>
  </conditionalFormatting>
  <conditionalFormatting sqref="C7:E7">
    <cfRule type="cellIs" dxfId="51" priority="3" operator="between">
      <formula>"A"</formula>
      <formula>"Z"</formula>
    </cfRule>
  </conditionalFormatting>
  <conditionalFormatting sqref="C2:E2">
    <cfRule type="cellIs" dxfId="50" priority="1" operator="between">
      <formula>"A"</formula>
      <formula>"Z"</formula>
    </cfRule>
  </conditionalFormatting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73" orientation="landscape" r:id="rId1"/>
  <headerFooter>
    <oddHeader>&amp;C&amp;"-,Gras"&amp;K0070C0NATIONAUX JEU PROVENCAL - ED -CADRAGE APRES 2ème PARTIE - PRIX VAINQUEURS ET FINALISTES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">
    <pageSetUpPr fitToPage="1"/>
  </sheetPr>
  <dimension ref="A1:E31"/>
  <sheetViews>
    <sheetView showGridLines="0" workbookViewId="0">
      <selection sqref="A1:E1"/>
    </sheetView>
  </sheetViews>
  <sheetFormatPr baseColWidth="10" defaultRowHeight="15"/>
  <cols>
    <col min="1" max="1" width="35.7109375" customWidth="1"/>
    <col min="2" max="3" width="21.7109375" customWidth="1"/>
    <col min="4" max="5" width="25.7109375" customWidth="1"/>
  </cols>
  <sheetData>
    <row r="1" spans="1:5" ht="23.25">
      <c r="A1" s="707" t="s">
        <v>147</v>
      </c>
      <c r="B1" s="707"/>
      <c r="C1" s="707"/>
      <c r="D1" s="707"/>
      <c r="E1" s="707"/>
    </row>
    <row r="2" spans="1:5" ht="21.95" customHeight="1">
      <c r="A2" s="288" t="s">
        <v>104</v>
      </c>
      <c r="B2" s="708" t="str">
        <f>IF(' ED PARTIE PERDUE'!C2=0,"",' ED PARTIE PERDUE'!C2)</f>
        <v/>
      </c>
      <c r="C2" s="912"/>
      <c r="D2" s="710"/>
      <c r="E2" s="711"/>
    </row>
    <row r="3" spans="1:5" ht="21.95" customHeight="1">
      <c r="A3" s="289" t="s">
        <v>144</v>
      </c>
      <c r="B3" s="708" t="str">
        <f>IF(' ED PARTIE PERDUE'!C3=0,"",' ED PARTIE PERDUE'!C3)</f>
        <v/>
      </c>
      <c r="C3" s="912"/>
      <c r="D3" s="712"/>
      <c r="E3" s="713"/>
    </row>
    <row r="4" spans="1:5" ht="21.95" customHeight="1">
      <c r="A4" s="289" t="s">
        <v>142</v>
      </c>
      <c r="B4" s="708" t="str">
        <f>IF(' ED PARTIE PERDUE'!C4=0,"",' ED PARTIE PERDUE'!C4)</f>
        <v/>
      </c>
      <c r="C4" s="912"/>
      <c r="D4" s="712"/>
      <c r="E4" s="713"/>
    </row>
    <row r="5" spans="1:5" ht="21.95" customHeight="1">
      <c r="A5" s="289" t="s">
        <v>143</v>
      </c>
      <c r="B5" s="708" t="str">
        <f>IF(' ED PARTIE PERDUE'!C5=0,"",' ED PARTIE PERDUE'!C5)</f>
        <v/>
      </c>
      <c r="C5" s="912"/>
      <c r="D5" s="712"/>
      <c r="E5" s="713"/>
    </row>
    <row r="6" spans="1:5" ht="21.95" customHeight="1">
      <c r="A6" s="289" t="s">
        <v>88</v>
      </c>
      <c r="B6" s="708" t="str">
        <f>IF(' ED PARTIE PERDUE'!C6=0,"",' ED PARTIE PERDUE'!C6)</f>
        <v/>
      </c>
      <c r="C6" s="912"/>
      <c r="D6" s="712"/>
      <c r="E6" s="713"/>
    </row>
    <row r="7" spans="1:5" ht="21.95" customHeight="1">
      <c r="A7" s="290" t="s">
        <v>67</v>
      </c>
      <c r="B7" s="913" t="str">
        <f>IF(' ED PARTIE PERDUE'!C7=0,"",' ED PARTIE PERDUE'!C7)</f>
        <v/>
      </c>
      <c r="C7" s="709"/>
      <c r="D7" s="714"/>
      <c r="E7" s="715"/>
    </row>
    <row r="8" spans="1:5" ht="4.5" customHeight="1">
      <c r="A8" s="290"/>
      <c r="B8" s="289"/>
      <c r="C8" s="289"/>
      <c r="D8" s="291"/>
      <c r="E8" s="292"/>
    </row>
    <row r="9" spans="1:5" ht="24.95" customHeight="1">
      <c r="A9" s="289" t="s">
        <v>134</v>
      </c>
      <c r="B9" s="289" t="s">
        <v>106</v>
      </c>
      <c r="C9" s="289" t="s">
        <v>41</v>
      </c>
      <c r="D9" s="716" t="s">
        <v>129</v>
      </c>
      <c r="E9" s="717"/>
    </row>
    <row r="10" spans="1:5" ht="24.95" customHeight="1">
      <c r="A10" s="289">
        <f>SUM(' ED PARTIE PERDUE'!I6)</f>
        <v>0</v>
      </c>
      <c r="B10" s="47">
        <f>SUM(' ED PARTIE PERDUE'!J6)</f>
        <v>0</v>
      </c>
      <c r="C10" s="48">
        <f>SUM(' ED PARTIE PERDUE'!K6)</f>
        <v>0</v>
      </c>
      <c r="D10" s="718" t="s">
        <v>135</v>
      </c>
      <c r="E10" s="719"/>
    </row>
    <row r="11" spans="1:5" ht="24.95" customHeight="1">
      <c r="A11" s="289" t="s">
        <v>107</v>
      </c>
      <c r="B11" s="702">
        <f>SUM(' ED PARTIE PERDUE'!I2)</f>
        <v>0</v>
      </c>
      <c r="C11" s="703"/>
      <c r="D11" s="293" t="s">
        <v>84</v>
      </c>
      <c r="E11" s="294" t="e">
        <f>C26/B12</f>
        <v>#DIV/0!</v>
      </c>
    </row>
    <row r="12" spans="1:5" ht="24.95" customHeight="1">
      <c r="A12" s="295" t="s">
        <v>108</v>
      </c>
      <c r="B12" s="702">
        <f>SUM(' ED PARTIE PERDUE'!K7)</f>
        <v>0</v>
      </c>
      <c r="C12" s="703"/>
      <c r="D12" s="293" t="s">
        <v>127</v>
      </c>
      <c r="E12" s="296" t="e">
        <f>C25/C26</f>
        <v>#DIV/0!</v>
      </c>
    </row>
    <row r="13" spans="1:5" ht="4.5" customHeight="1">
      <c r="A13" s="297"/>
      <c r="B13" s="298"/>
      <c r="C13" s="298"/>
      <c r="D13" s="299"/>
      <c r="E13" s="300"/>
    </row>
    <row r="14" spans="1:5" ht="23.25">
      <c r="A14" s="704" t="s">
        <v>109</v>
      </c>
      <c r="B14" s="705"/>
      <c r="C14" s="705"/>
      <c r="D14" s="705"/>
      <c r="E14" s="706"/>
    </row>
    <row r="15" spans="1:5" ht="42">
      <c r="A15" s="301" t="s">
        <v>110</v>
      </c>
      <c r="B15" s="302" t="s">
        <v>111</v>
      </c>
      <c r="C15" s="302" t="s">
        <v>92</v>
      </c>
      <c r="D15" s="302" t="s">
        <v>136</v>
      </c>
      <c r="E15" s="303" t="s">
        <v>138</v>
      </c>
    </row>
    <row r="16" spans="1:5" ht="18.75" customHeight="1">
      <c r="A16" s="289" t="s">
        <v>131</v>
      </c>
      <c r="B16" s="49">
        <f>(' ED PARTIE PERDUE'!B23)</f>
        <v>0</v>
      </c>
      <c r="C16" s="50">
        <f>SUM(' ED PARTIE PERDUE'!C23)</f>
        <v>0</v>
      </c>
      <c r="D16" s="50">
        <f>SUM(' ED PARTIE PERDUE'!D23)</f>
        <v>0</v>
      </c>
      <c r="E16" s="51">
        <f>SUM(' ED PARTIE PERDUE'!E23)</f>
        <v>0</v>
      </c>
    </row>
    <row r="17" spans="1:5" ht="18.75">
      <c r="A17" s="289" t="s">
        <v>114</v>
      </c>
      <c r="B17" s="49">
        <f>(' ED PARTIE PERDUE'!B24)</f>
        <v>0</v>
      </c>
      <c r="C17" s="50">
        <f>SUM(' ED PARTIE PERDUE'!C24)</f>
        <v>0</v>
      </c>
      <c r="D17" s="50">
        <f>SUM(' ED PARTIE PERDUE'!D24)</f>
        <v>0</v>
      </c>
      <c r="E17" s="51">
        <f>SUM(' ED PARTIE PERDUE'!E24)</f>
        <v>0</v>
      </c>
    </row>
    <row r="18" spans="1:5" ht="18.75">
      <c r="A18" s="289" t="s">
        <v>96</v>
      </c>
      <c r="B18" s="49">
        <f>(' ED PARTIE PERDUE'!B25)</f>
        <v>-8</v>
      </c>
      <c r="C18" s="50">
        <f>SUM(' ED PARTIE PERDUE'!C25)</f>
        <v>0</v>
      </c>
      <c r="D18" s="50">
        <f>SUM(' ED PARTIE PERDUE'!D25)</f>
        <v>0</v>
      </c>
      <c r="E18" s="51">
        <f>SUM(' ED PARTIE PERDUE'!E25)</f>
        <v>0</v>
      </c>
    </row>
    <row r="19" spans="1:5" ht="18.75">
      <c r="A19" s="289" t="s">
        <v>97</v>
      </c>
      <c r="B19" s="49">
        <f>(' ED PARTIE PERDUE'!B26)</f>
        <v>0</v>
      </c>
      <c r="C19" s="50">
        <f>SUM(' ED PARTIE PERDUE'!C26)</f>
        <v>0</v>
      </c>
      <c r="D19" s="50">
        <f>SUM(' ED PARTIE PERDUE'!D26)</f>
        <v>0</v>
      </c>
      <c r="E19" s="51">
        <f>SUM(' ED PARTIE PERDUE'!E26)</f>
        <v>0</v>
      </c>
    </row>
    <row r="20" spans="1:5" ht="18.75">
      <c r="A20" s="289" t="s">
        <v>98</v>
      </c>
      <c r="B20" s="49">
        <f>(' ED PARTIE PERDUE'!B27)</f>
        <v>0</v>
      </c>
      <c r="C20" s="50">
        <f>SUM(' ED PARTIE PERDUE'!C27)</f>
        <v>0</v>
      </c>
      <c r="D20" s="50">
        <f>SUM(' ED PARTIE PERDUE'!D27)</f>
        <v>0</v>
      </c>
      <c r="E20" s="51">
        <f>SUM(' ED PARTIE PERDUE'!E27)</f>
        <v>0</v>
      </c>
    </row>
    <row r="21" spans="1:5" ht="18.75">
      <c r="A21" s="288" t="s">
        <v>99</v>
      </c>
      <c r="B21" s="49">
        <f>(' ED PARTIE PERDUE'!B28)</f>
        <v>0</v>
      </c>
      <c r="C21" s="50">
        <f>SUM(' ED PARTIE PERDUE'!C28)</f>
        <v>0</v>
      </c>
      <c r="D21" s="50">
        <f>SUM(' ED PARTIE PERDUE'!D28)</f>
        <v>0</v>
      </c>
      <c r="E21" s="51">
        <f>SUM(' ED PARTIE PERDUE'!E28)</f>
        <v>0</v>
      </c>
    </row>
    <row r="22" spans="1:5" ht="18.75">
      <c r="A22" s="288" t="s">
        <v>100</v>
      </c>
      <c r="B22" s="49">
        <f>(' ED PARTIE PERDUE'!B29)</f>
        <v>0</v>
      </c>
      <c r="C22" s="50">
        <f>SUM(' ED PARTIE PERDUE'!C29)</f>
        <v>0</v>
      </c>
      <c r="D22" s="50">
        <f>SUM(' ED PARTIE PERDUE'!D29)</f>
        <v>0</v>
      </c>
      <c r="E22" s="51">
        <f>SUM(' ED PARTIE PERDUE'!E29)</f>
        <v>0</v>
      </c>
    </row>
    <row r="23" spans="1:5" ht="18.75">
      <c r="A23" s="288" t="s">
        <v>126</v>
      </c>
      <c r="B23" s="49">
        <f>(' ED PARTIE PERDUE'!B30)</f>
        <v>4</v>
      </c>
      <c r="C23" s="50">
        <f>SUM(' ED PARTIE PERDUE'!C30)</f>
        <v>0</v>
      </c>
      <c r="D23" s="50">
        <f>SUM(' ED PARTIE PERDUE'!D30)</f>
        <v>0</v>
      </c>
      <c r="E23" s="51">
        <f>SUM(' ED PARTIE PERDUE'!E30)</f>
        <v>0</v>
      </c>
    </row>
    <row r="24" spans="1:5" ht="18.75">
      <c r="A24" s="288" t="s">
        <v>132</v>
      </c>
      <c r="B24" s="49">
        <f>(' ED PARTIE PERDUE'!B31)</f>
        <v>2</v>
      </c>
      <c r="C24" s="50">
        <f>SUM(' ED PARTIE PERDUE'!C31)</f>
        <v>0</v>
      </c>
      <c r="D24" s="50">
        <f>SUM(' ED PARTIE PERDUE'!D31)</f>
        <v>0</v>
      </c>
      <c r="E24" s="51">
        <f>SUM(' ED PARTIE PERDUE'!E31)</f>
        <v>0</v>
      </c>
    </row>
    <row r="25" spans="1:5" ht="18.75">
      <c r="A25" s="288" t="s">
        <v>127</v>
      </c>
      <c r="B25" s="49">
        <f>(' ED PARTIE PERDUE'!B32)</f>
        <v>1</v>
      </c>
      <c r="C25" s="50">
        <f>SUM(' ED PARTIE PERDUE'!C32)</f>
        <v>0</v>
      </c>
      <c r="D25" s="50">
        <f>SUM(' ED PARTIE PERDUE'!D32)</f>
        <v>0</v>
      </c>
      <c r="E25" s="51">
        <f>SUM(' ED PARTIE PERDUE'!E32)</f>
        <v>0</v>
      </c>
    </row>
    <row r="26" spans="1:5" ht="18.75">
      <c r="A26" s="288" t="s">
        <v>84</v>
      </c>
      <c r="B26" s="49">
        <f>(' ED PARTIE PERDUE'!B33)</f>
        <v>1</v>
      </c>
      <c r="C26" s="50">
        <f>SUM(' ED PARTIE PERDUE'!C33)</f>
        <v>0</v>
      </c>
      <c r="D26" s="50">
        <f>SUM(' ED PARTIE PERDUE'!D33)</f>
        <v>0</v>
      </c>
      <c r="E26" s="51">
        <f>SUM(' ED PARTIE PERDUE'!E33)</f>
        <v>0</v>
      </c>
    </row>
    <row r="27" spans="1:5" ht="18.75">
      <c r="A27" s="304"/>
      <c r="B27" s="57"/>
      <c r="C27" s="52"/>
      <c r="D27" s="53">
        <f>SUM(D16:D26)</f>
        <v>0</v>
      </c>
      <c r="E27" s="58">
        <v>8</v>
      </c>
    </row>
    <row r="28" spans="1:5" ht="20.100000000000001" customHeight="1">
      <c r="A28" s="305" t="s">
        <v>139</v>
      </c>
      <c r="B28" s="306" t="s">
        <v>160</v>
      </c>
      <c r="C28" s="54">
        <f>SUM(' ED PARTIE PERDUE'!D35)</f>
        <v>0</v>
      </c>
      <c r="D28" s="307"/>
      <c r="E28" s="308"/>
    </row>
    <row r="29" spans="1:5" ht="20.100000000000001" customHeight="1">
      <c r="A29" s="309" t="s">
        <v>140</v>
      </c>
      <c r="B29" s="306" t="s">
        <v>160</v>
      </c>
      <c r="C29" s="54">
        <f>SUM(' ED PARTIE PERDUE'!D36)</f>
        <v>0</v>
      </c>
      <c r="D29" s="310"/>
      <c r="E29" s="215"/>
    </row>
    <row r="30" spans="1:5">
      <c r="A30" s="216"/>
      <c r="B30" s="215"/>
      <c r="C30" s="215"/>
      <c r="D30" s="310"/>
      <c r="E30" s="215"/>
    </row>
    <row r="31" spans="1:5">
      <c r="A31" s="216"/>
      <c r="B31" s="215"/>
      <c r="C31" s="215"/>
      <c r="D31" s="310"/>
      <c r="E31" s="215"/>
    </row>
  </sheetData>
  <sheetProtection algorithmName="SHA-512" hashValue="/3qrf+3yyz2mHxExbaMlD3dFEU7U81gB7wSvuiFbb7qgLFMLTghdK1yCUSKWzcWmWRvsZF6oK3wqb33aB9mB0Q==" saltValue="SaqkrcLfmXmpEYEPC0UjCQ==" spinCount="100000" sheet="1" objects="1"/>
  <mergeCells count="13">
    <mergeCell ref="B12:C12"/>
    <mergeCell ref="A14:E14"/>
    <mergeCell ref="A1:E1"/>
    <mergeCell ref="B2:C2"/>
    <mergeCell ref="B3:C3"/>
    <mergeCell ref="B6:C6"/>
    <mergeCell ref="B7:C7"/>
    <mergeCell ref="B11:C11"/>
    <mergeCell ref="D2:E7"/>
    <mergeCell ref="D9:E9"/>
    <mergeCell ref="D10:E10"/>
    <mergeCell ref="B4:C4"/>
    <mergeCell ref="B5:C5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Header>&amp;C&amp;"-,Gras"&amp;K0070C0NATIONAUX JEU PROVENCAL - ED - CADRAGE APRES 2ème PARTIE - PRIX VAINQUEURS ET FINALISTES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</vt:i4>
      </vt:variant>
    </vt:vector>
  </HeadingPairs>
  <TitlesOfParts>
    <vt:vector size="18" baseType="lpstr">
      <vt:lpstr>MENU 1</vt:lpstr>
      <vt:lpstr>ED PP C 4P</vt:lpstr>
      <vt:lpstr>AFFICHE PP C 4P</vt:lpstr>
      <vt:lpstr>CR PP C 4P</vt:lpstr>
      <vt:lpstr>ED CUMUL C 4P</vt:lpstr>
      <vt:lpstr>AFFICHE CUMUL C 4P</vt:lpstr>
      <vt:lpstr>CR CUMUL C 4P</vt:lpstr>
      <vt:lpstr> ED PARTIE PERDUE</vt:lpstr>
      <vt:lpstr>AFFICHAGE PP</vt:lpstr>
      <vt:lpstr>CR ED PP</vt:lpstr>
      <vt:lpstr>ED CUMUL</vt:lpstr>
      <vt:lpstr>AFFICHAGE CUMUL</vt:lpstr>
      <vt:lpstr>CR ED CUMUL</vt:lpstr>
      <vt:lpstr>' ED PARTIE PERDUE'!Zone_d_impression</vt:lpstr>
      <vt:lpstr>'AFFICHAGE CUMUL'!Zone_d_impression</vt:lpstr>
      <vt:lpstr>'AFFICHAGE PP'!Zone_d_impression</vt:lpstr>
      <vt:lpstr>'AFFICHE CUMUL C 4P'!Zone_d_impression</vt:lpstr>
      <vt:lpstr>'AFFICHE PP C 4P'!Zone_d_impression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GUIGUE</dc:creator>
  <cp:lastModifiedBy>christiane GUIGUE</cp:lastModifiedBy>
  <cp:lastPrinted>2023-02-10T10:02:49Z</cp:lastPrinted>
  <dcterms:created xsi:type="dcterms:W3CDTF">2010-06-07T07:48:16Z</dcterms:created>
  <dcterms:modified xsi:type="dcterms:W3CDTF">2023-02-13T07:26:02Z</dcterms:modified>
</cp:coreProperties>
</file>